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8340" firstSheet="1" activeTab="11"/>
  </bookViews>
  <sheets>
    <sheet name="Steelpoort sub-catchment" sheetId="17" r:id="rId1"/>
    <sheet name="DAMS" sheetId="15" r:id="rId2"/>
    <sheet name="MU59" sheetId="12" r:id="rId3"/>
    <sheet name="MU60" sheetId="11" r:id="rId4"/>
    <sheet name="MU61" sheetId="10" r:id="rId5"/>
    <sheet name="MU81" sheetId="16" r:id="rId6"/>
    <sheet name="MU62" sheetId="9" r:id="rId7"/>
    <sheet name="MU63" sheetId="8" r:id="rId8"/>
    <sheet name="MU64" sheetId="7" r:id="rId9"/>
    <sheet name="MU65" sheetId="6" r:id="rId10"/>
    <sheet name="MU66" sheetId="5" r:id="rId11"/>
    <sheet name="MU67" sheetId="4" r:id="rId12"/>
    <sheet name="MU68" sheetId="3" r:id="rId1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1" i="3" l="1"/>
  <c r="W11" i="5"/>
  <c r="W11" i="6"/>
  <c r="W11" i="7"/>
  <c r="W11" i="8"/>
  <c r="W11" i="9"/>
  <c r="W11" i="16"/>
  <c r="Z11" i="10"/>
  <c r="AI11" i="11"/>
  <c r="W11" i="12"/>
  <c r="W11" i="15"/>
  <c r="W6" i="4"/>
  <c r="W15" i="4" l="1"/>
  <c r="W12" i="4"/>
  <c r="W15" i="5"/>
  <c r="W14" i="5"/>
  <c r="W12" i="5"/>
  <c r="W15" i="6"/>
  <c r="W14" i="6"/>
  <c r="W12" i="6"/>
  <c r="W15" i="7"/>
  <c r="W14" i="7"/>
  <c r="W12" i="7"/>
  <c r="W15" i="8"/>
  <c r="W14" i="8"/>
  <c r="W12" i="8"/>
  <c r="W15" i="9"/>
  <c r="W14" i="9"/>
  <c r="W12" i="9"/>
  <c r="W15" i="16"/>
  <c r="W14" i="16"/>
  <c r="W12" i="16"/>
  <c r="Z15" i="10"/>
  <c r="AI15" i="11"/>
  <c r="AI12" i="11"/>
  <c r="W12" i="12"/>
  <c r="W15" i="12"/>
  <c r="W3" i="3"/>
  <c r="W17" i="3"/>
  <c r="W16" i="3"/>
  <c r="W15" i="3"/>
  <c r="X14" i="3"/>
  <c r="W14" i="3"/>
  <c r="W12" i="3"/>
  <c r="W10" i="3"/>
  <c r="W9" i="3"/>
  <c r="W8" i="3"/>
  <c r="W7" i="3"/>
  <c r="W6" i="3"/>
  <c r="W5" i="3"/>
  <c r="W4" i="3"/>
  <c r="W17" i="5"/>
  <c r="W16" i="5"/>
  <c r="X14" i="5"/>
  <c r="W10" i="5"/>
  <c r="W9" i="5"/>
  <c r="W8" i="5"/>
  <c r="W7" i="5"/>
  <c r="W6" i="5"/>
  <c r="W5" i="5"/>
  <c r="W4" i="5"/>
  <c r="W3" i="5"/>
  <c r="W17" i="6"/>
  <c r="W16" i="6"/>
  <c r="X14" i="6"/>
  <c r="W10" i="6"/>
  <c r="W9" i="6"/>
  <c r="W8" i="6"/>
  <c r="W7" i="6"/>
  <c r="W6" i="6"/>
  <c r="W5" i="6"/>
  <c r="W4" i="6"/>
  <c r="W3" i="6"/>
  <c r="W17" i="7"/>
  <c r="W16" i="7"/>
  <c r="X14" i="7"/>
  <c r="W10" i="7"/>
  <c r="W9" i="7"/>
  <c r="W8" i="7"/>
  <c r="W7" i="7"/>
  <c r="W6" i="7"/>
  <c r="W5" i="7"/>
  <c r="W4" i="7"/>
  <c r="W3" i="7"/>
  <c r="W17" i="8"/>
  <c r="W16" i="8"/>
  <c r="X14" i="8"/>
  <c r="W10" i="8"/>
  <c r="W9" i="8"/>
  <c r="W8" i="8"/>
  <c r="W7" i="8"/>
  <c r="W6" i="8"/>
  <c r="W5" i="8"/>
  <c r="W4" i="8"/>
  <c r="W3" i="8"/>
  <c r="W17" i="9"/>
  <c r="W16" i="9"/>
  <c r="X14" i="9"/>
  <c r="W10" i="9"/>
  <c r="W9" i="9"/>
  <c r="W8" i="9"/>
  <c r="W7" i="9"/>
  <c r="W6" i="9"/>
  <c r="W5" i="9"/>
  <c r="W4" i="9"/>
  <c r="W3" i="9"/>
  <c r="W3" i="16"/>
  <c r="W17" i="16"/>
  <c r="W16" i="16"/>
  <c r="X14" i="16"/>
  <c r="W10" i="16"/>
  <c r="W9" i="16"/>
  <c r="W8" i="16"/>
  <c r="W7" i="16"/>
  <c r="W6" i="16"/>
  <c r="W5" i="16"/>
  <c r="W4" i="16"/>
  <c r="Z12" i="10"/>
  <c r="Z9" i="10"/>
  <c r="AA14" i="10"/>
  <c r="Z14" i="10"/>
  <c r="Z3" i="10"/>
  <c r="Z17" i="10"/>
  <c r="Z16" i="10"/>
  <c r="Z10" i="10"/>
  <c r="Z8" i="10"/>
  <c r="Z7" i="10"/>
  <c r="Z6" i="10"/>
  <c r="Z5" i="10"/>
  <c r="Z4" i="10"/>
  <c r="AI3" i="11"/>
  <c r="AI14" i="11"/>
  <c r="AI17" i="11"/>
  <c r="AI16" i="11"/>
  <c r="AJ14" i="11"/>
  <c r="AI10" i="11"/>
  <c r="AI9" i="11"/>
  <c r="AI8" i="11"/>
  <c r="AI7" i="11"/>
  <c r="AI6" i="11"/>
  <c r="AI5" i="11"/>
  <c r="AI4" i="11"/>
  <c r="W17" i="12"/>
  <c r="W16" i="12"/>
  <c r="X14" i="12"/>
  <c r="W14" i="12"/>
  <c r="W10" i="12"/>
  <c r="W9" i="12"/>
  <c r="W8" i="12"/>
  <c r="W7" i="12"/>
  <c r="W6" i="12"/>
  <c r="W5" i="12"/>
  <c r="W4" i="12"/>
  <c r="W3" i="12"/>
  <c r="W3" i="15"/>
  <c r="W14" i="15"/>
  <c r="W17" i="15"/>
  <c r="W16" i="15"/>
  <c r="W15" i="15"/>
  <c r="X14" i="15"/>
  <c r="W12" i="15"/>
  <c r="W10" i="15"/>
  <c r="W9" i="15"/>
  <c r="W8" i="15"/>
  <c r="W7" i="15"/>
  <c r="W6" i="15"/>
  <c r="W5" i="15"/>
  <c r="W4" i="15"/>
</calcChain>
</file>

<file path=xl/comments1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0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1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2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.xml><?xml version="1.0" encoding="utf-8"?>
<comments xmlns="http://schemas.openxmlformats.org/spreadsheetml/2006/main">
  <authors>
    <author>Boyd, Lee</author>
  </authors>
  <commentList>
    <comment ref="AI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4.xml><?xml version="1.0" encoding="utf-8"?>
<comments xmlns="http://schemas.openxmlformats.org/spreadsheetml/2006/main">
  <authors>
    <author>Boyd, Lee</author>
  </authors>
  <commentList>
    <comment ref="Z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5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6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7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8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9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sharedStrings.xml><?xml version="1.0" encoding="utf-8"?>
<sst xmlns="http://schemas.openxmlformats.org/spreadsheetml/2006/main" count="1804" uniqueCount="104">
  <si>
    <t>Aquatic</t>
  </si>
  <si>
    <t>Domestic</t>
  </si>
  <si>
    <t>Industry</t>
  </si>
  <si>
    <t>Irrigation</t>
  </si>
  <si>
    <t>Livestock Watering</t>
  </si>
  <si>
    <t>Recreational Use</t>
  </si>
  <si>
    <t>Proposed WQPL</t>
  </si>
  <si>
    <t>Variable</t>
  </si>
  <si>
    <t>Units</t>
  </si>
  <si>
    <t>TWQR</t>
  </si>
  <si>
    <t>CEV</t>
  </si>
  <si>
    <t>AEV</t>
  </si>
  <si>
    <r>
      <t>A</t>
    </r>
    <r>
      <rPr>
        <b/>
        <vertAlign val="superscript"/>
        <sz val="8"/>
        <rFont val="Arial"/>
        <family val="2"/>
      </rPr>
      <t>#</t>
    </r>
  </si>
  <si>
    <r>
      <t>T</t>
    </r>
    <r>
      <rPr>
        <b/>
        <vertAlign val="superscript"/>
        <sz val="8"/>
        <rFont val="Arial"/>
        <family val="2"/>
      </rPr>
      <t>#</t>
    </r>
  </si>
  <si>
    <r>
      <t>U</t>
    </r>
    <r>
      <rPr>
        <b/>
        <vertAlign val="superscript"/>
        <sz val="8"/>
        <rFont val="Arial"/>
        <family val="2"/>
      </rPr>
      <t>#</t>
    </r>
  </si>
  <si>
    <t>Calcium (dissolved)</t>
  </si>
  <si>
    <t>mg/L</t>
  </si>
  <si>
    <t>&gt; 80</t>
  </si>
  <si>
    <t>≤ 1000</t>
  </si>
  <si>
    <t>Chloride (dissolved)</t>
  </si>
  <si>
    <t>&gt; 600</t>
  </si>
  <si>
    <t>≤ 100</t>
  </si>
  <si>
    <t>Total Dissolved Solids</t>
  </si>
  <si>
    <t>0 - 1000</t>
  </si>
  <si>
    <t>Electrical Conductivity</t>
  </si>
  <si>
    <t>mS/m</t>
  </si>
  <si>
    <t>Fluoride (dissolved)</t>
  </si>
  <si>
    <t>≤ 0.75</t>
  </si>
  <si>
    <t>&gt; 1.5</t>
  </si>
  <si>
    <t>≤ 2</t>
  </si>
  <si>
    <t>Potassium (dissolved)</t>
  </si>
  <si>
    <t>&lt; 50</t>
  </si>
  <si>
    <t>&gt; 100</t>
  </si>
  <si>
    <t>Magnesium (dissolved)</t>
  </si>
  <si>
    <t>&gt; 70</t>
  </si>
  <si>
    <t>Sodium (dissolved)</t>
  </si>
  <si>
    <t>&gt; 400</t>
  </si>
  <si>
    <t>≤ 70</t>
  </si>
  <si>
    <t>0 - 2000</t>
  </si>
  <si>
    <t>Ammonia (unionised)</t>
  </si>
  <si>
    <t>≤ 0.007</t>
  </si>
  <si>
    <t>&gt; 10</t>
  </si>
  <si>
    <t>Nitrate</t>
  </si>
  <si>
    <t>&gt; 20</t>
  </si>
  <si>
    <t>0 - 100</t>
  </si>
  <si>
    <t>Total Phosphorus</t>
  </si>
  <si>
    <t>pH</t>
  </si>
  <si>
    <t>variation of 0.5 or by 5% from background values allowed</t>
  </si>
  <si>
    <t>6-9</t>
  </si>
  <si>
    <t>7-8</t>
  </si>
  <si>
    <t>6.5-8</t>
  </si>
  <si>
    <t>5-10</t>
  </si>
  <si>
    <t>6.5-8.4</t>
  </si>
  <si>
    <t>6.5-8.5</t>
  </si>
  <si>
    <t>Ortho-phosphate</t>
  </si>
  <si>
    <t>&lt; 0.005</t>
  </si>
  <si>
    <t>&gt; 0.025</t>
  </si>
  <si>
    <t>Sulphate (dissolved)</t>
  </si>
  <si>
    <t xml:space="preserve">Total Alkalinity </t>
  </si>
  <si>
    <t>Dissolved Organic Carbon</t>
  </si>
  <si>
    <t>Dissolved Oxygen</t>
  </si>
  <si>
    <t>SAR</t>
  </si>
  <si>
    <r>
      <t>meq</t>
    </r>
    <r>
      <rPr>
        <b/>
        <vertAlign val="superscript"/>
        <sz val="8"/>
        <color theme="1"/>
        <rFont val="Arial"/>
        <family val="2"/>
      </rPr>
      <t>0.5</t>
    </r>
  </si>
  <si>
    <t>Suspended Solids</t>
  </si>
  <si>
    <t>quality affected</t>
  </si>
  <si>
    <t>Chlorophyll a</t>
  </si>
  <si>
    <t>mg/l chl a</t>
  </si>
  <si>
    <t>0 - 15</t>
  </si>
  <si>
    <t>Escherichia coli</t>
  </si>
  <si>
    <t># per 100mL</t>
  </si>
  <si>
    <t>0 - 130</t>
  </si>
  <si>
    <t>Faecal coliforms</t>
  </si>
  <si>
    <t>≤ 1</t>
  </si>
  <si>
    <t>0 - 200</t>
  </si>
  <si>
    <t>Aluminium</t>
  </si>
  <si>
    <r>
      <t>≤</t>
    </r>
    <r>
      <rPr>
        <sz val="8"/>
        <rFont val="Arial"/>
        <family val="2"/>
      </rPr>
      <t xml:space="preserve"> 0.01</t>
    </r>
    <r>
      <rPr>
        <vertAlign val="superscript"/>
        <sz val="8"/>
        <rFont val="Arial"/>
        <family val="2"/>
      </rPr>
      <t>*</t>
    </r>
  </si>
  <si>
    <r>
      <t>0.02</t>
    </r>
    <r>
      <rPr>
        <vertAlign val="superscript"/>
        <sz val="8"/>
        <rFont val="Arial"/>
        <family val="2"/>
      </rPr>
      <t>*</t>
    </r>
  </si>
  <si>
    <r>
      <t>0.15</t>
    </r>
    <r>
      <rPr>
        <vertAlign val="superscript"/>
        <sz val="8"/>
        <rFont val="Arial"/>
        <family val="2"/>
      </rPr>
      <t>*</t>
    </r>
  </si>
  <si>
    <t>&gt; 0.5</t>
  </si>
  <si>
    <t>Boron</t>
  </si>
  <si>
    <t>≤ 0.5</t>
  </si>
  <si>
    <t>Chromium (VI)</t>
  </si>
  <si>
    <t>≤ 0.1</t>
  </si>
  <si>
    <t>0-1</t>
  </si>
  <si>
    <t>Iron</t>
  </si>
  <si>
    <t>variation of 10% from background conc. Allowed</t>
  </si>
  <si>
    <t>&gt; 1.0</t>
  </si>
  <si>
    <t>≤ 5</t>
  </si>
  <si>
    <t>0 -10</t>
  </si>
  <si>
    <t>Manganese</t>
  </si>
  <si>
    <t>≤ 0.02</t>
  </si>
  <si>
    <t>6.5 - 8.4</t>
  </si>
  <si>
    <t>Recreational</t>
  </si>
  <si>
    <t>Livestock watering</t>
  </si>
  <si>
    <t>De Hoop Dam - 190160</t>
  </si>
  <si>
    <t>6.5 - 8.7</t>
  </si>
  <si>
    <t>Compliance against accetable limit for domestic; irrigation or aquatic guideline</t>
  </si>
  <si>
    <t>Domestic; irrigation</t>
  </si>
  <si>
    <t>Irrigation; drinking</t>
  </si>
  <si>
    <t>domestic (acceptable based on SANS 241: 2015)</t>
  </si>
  <si>
    <t>A</t>
  </si>
  <si>
    <t>No monitoring point</t>
  </si>
  <si>
    <t>188911/193279</t>
  </si>
  <si>
    <t> 0.25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</si>
</sst>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rgb="FF0070C0"/>
      <name val="Arial"/>
      <family val="2"/>
    </font>
    <font>
      <b/>
      <sz val="9"/>
      <color theme="1"/>
      <name val="Arial"/>
      <family val="2"/>
    </font>
    <font>
      <b/>
      <vertAlign val="superscript"/>
      <sz val="8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8"/>
      <name val="Arial"/>
      <family val="2"/>
    </font>
    <font>
      <sz val="11"/>
      <color theme="1"/>
      <name val="Arial"/>
      <family val="2"/>
    </font>
    <font>
      <sz val="9"/>
      <color indexed="81"/>
      <name val="Tahoma"/>
      <family val="2"/>
    </font>
    <font>
      <sz val="8"/>
      <color theme="4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1" xfId="0" applyBorder="1" applyAlignment="1">
      <alignment horizontal="left" inden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right" vertical="center"/>
    </xf>
    <xf numFmtId="2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indent="1"/>
    </xf>
    <xf numFmtId="0" fontId="10" fillId="0" borderId="2" xfId="0" applyFont="1" applyBorder="1"/>
    <xf numFmtId="0" fontId="10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0" fillId="0" borderId="2" xfId="0" applyFont="1" applyFill="1" applyBorder="1"/>
    <xf numFmtId="0" fontId="2" fillId="0" borderId="2" xfId="0" applyNumberFormat="1" applyFont="1" applyBorder="1" applyAlignment="1">
      <alignment horizontal="left" indent="1"/>
    </xf>
    <xf numFmtId="0" fontId="12" fillId="0" borderId="2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1" xfId="0" applyBorder="1"/>
    <xf numFmtId="2" fontId="7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2" fontId="7" fillId="0" borderId="2" xfId="0" applyNumberFormat="1" applyFont="1" applyBorder="1" applyAlignment="1">
      <alignment horizontal="right" vertical="center"/>
    </xf>
    <xf numFmtId="9" fontId="7" fillId="0" borderId="2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0" fillId="0" borderId="0" xfId="0" applyFill="1" applyBorder="1"/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/>
    </xf>
    <xf numFmtId="0" fontId="9" fillId="0" borderId="0" xfId="0" quotePrefix="1" applyNumberFormat="1" applyFont="1" applyFill="1" applyBorder="1" applyAlignment="1">
      <alignment horizontal="center"/>
    </xf>
    <xf numFmtId="0" fontId="9" fillId="0" borderId="0" xfId="0" quotePrefix="1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right" vertical="center"/>
    </xf>
    <xf numFmtId="9" fontId="7" fillId="0" borderId="2" xfId="0" applyNumberFormat="1" applyFont="1" applyFill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0" fontId="0" fillId="0" borderId="2" xfId="0" applyBorder="1" applyAlignment="1">
      <alignment horizontal="center"/>
    </xf>
    <xf numFmtId="0" fontId="7" fillId="0" borderId="2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9" fontId="7" fillId="0" borderId="10" xfId="0" applyNumberFormat="1" applyFont="1" applyFill="1" applyBorder="1" applyAlignment="1">
      <alignment horizontal="right" vertical="center"/>
    </xf>
    <xf numFmtId="9" fontId="10" fillId="0" borderId="10" xfId="0" applyNumberFormat="1" applyFont="1" applyBorder="1" applyAlignment="1">
      <alignment horizontal="center"/>
    </xf>
    <xf numFmtId="9" fontId="7" fillId="0" borderId="10" xfId="0" applyNumberFormat="1" applyFont="1" applyBorder="1" applyAlignment="1">
      <alignment horizontal="center"/>
    </xf>
    <xf numFmtId="0" fontId="0" fillId="0" borderId="0" xfId="0" applyBorder="1" applyAlignment="1">
      <alignment horizontal="left" indent="1"/>
    </xf>
    <xf numFmtId="0" fontId="3" fillId="0" borderId="9" xfId="0" applyFont="1" applyBorder="1" applyAlignment="1">
      <alignment horizontal="center" vertical="center" wrapText="1"/>
    </xf>
    <xf numFmtId="0" fontId="0" fillId="0" borderId="2" xfId="0" applyFill="1" applyBorder="1"/>
    <xf numFmtId="0" fontId="10" fillId="0" borderId="2" xfId="0" applyFont="1" applyBorder="1" applyAlignment="1">
      <alignment horizontal="center"/>
    </xf>
    <xf numFmtId="9" fontId="10" fillId="0" borderId="2" xfId="0" applyNumberFormat="1" applyFont="1" applyBorder="1"/>
    <xf numFmtId="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9" fontId="10" fillId="0" borderId="2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right" vertical="center"/>
    </xf>
    <xf numFmtId="0" fontId="10" fillId="0" borderId="2" xfId="0" applyFont="1" applyBorder="1" applyAlignment="1">
      <alignment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/>
    </xf>
    <xf numFmtId="0" fontId="9" fillId="0" borderId="2" xfId="0" quotePrefix="1" applyNumberFormat="1" applyFont="1" applyFill="1" applyBorder="1" applyAlignment="1">
      <alignment horizontal="center"/>
    </xf>
    <xf numFmtId="0" fontId="9" fillId="0" borderId="2" xfId="0" quotePrefix="1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10" fillId="0" borderId="15" xfId="0" applyFont="1" applyFill="1" applyBorder="1"/>
    <xf numFmtId="0" fontId="10" fillId="0" borderId="16" xfId="0" applyFont="1" applyFill="1" applyBorder="1"/>
    <xf numFmtId="0" fontId="6" fillId="0" borderId="0" xfId="0" applyFont="1" applyFill="1" applyAlignment="1">
      <alignment horizontal="right" vertical="center"/>
    </xf>
    <xf numFmtId="0" fontId="10" fillId="0" borderId="1" xfId="0" applyFont="1" applyFill="1" applyBorder="1"/>
    <xf numFmtId="0" fontId="10" fillId="0" borderId="10" xfId="0" applyFont="1" applyFill="1" applyBorder="1"/>
    <xf numFmtId="0" fontId="10" fillId="0" borderId="0" xfId="0" applyFont="1" applyFill="1" applyBorder="1"/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/>
    </xf>
    <xf numFmtId="0" fontId="0" fillId="0" borderId="7" xfId="0" applyFill="1" applyBorder="1"/>
    <xf numFmtId="0" fontId="9" fillId="0" borderId="7" xfId="0" quotePrefix="1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9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1" fontId="17" fillId="0" borderId="2" xfId="0" applyNumberFormat="1" applyFont="1" applyBorder="1" applyAlignment="1">
      <alignment horizontal="center" vertical="center"/>
    </xf>
    <xf numFmtId="2" fontId="17" fillId="0" borderId="2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 vertical="center"/>
    </xf>
    <xf numFmtId="9" fontId="9" fillId="0" borderId="2" xfId="0" applyNumberFormat="1" applyFont="1" applyFill="1" applyBorder="1" applyAlignment="1">
      <alignment horizontal="right" vertical="center"/>
    </xf>
    <xf numFmtId="0" fontId="18" fillId="0" borderId="2" xfId="0" applyFont="1" applyBorder="1"/>
    <xf numFmtId="0" fontId="18" fillId="0" borderId="1" xfId="0" applyFont="1" applyBorder="1"/>
    <xf numFmtId="0" fontId="18" fillId="0" borderId="2" xfId="0" applyFont="1" applyFill="1" applyBorder="1"/>
    <xf numFmtId="0" fontId="9" fillId="0" borderId="2" xfId="0" applyFont="1" applyFill="1" applyBorder="1" applyAlignment="1">
      <alignment horizontal="right" vertical="center"/>
    </xf>
    <xf numFmtId="0" fontId="16" fillId="0" borderId="2" xfId="0" applyFont="1" applyBorder="1" applyAlignment="1">
      <alignment horizontal="right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9" xfId="0" applyFont="1" applyBorder="1"/>
    <xf numFmtId="0" fontId="20" fillId="0" borderId="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</cellXfs>
  <cellStyles count="1">
    <cellStyle name="Normal" xfId="0" builtinId="0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U67'!A1"/><Relationship Id="rId13" Type="http://schemas.openxmlformats.org/officeDocument/2006/relationships/hyperlink" Target="#DAMS!A1"/><Relationship Id="rId3" Type="http://schemas.openxmlformats.org/officeDocument/2006/relationships/hyperlink" Target="#'MU65'!A1"/><Relationship Id="rId7" Type="http://schemas.openxmlformats.org/officeDocument/2006/relationships/hyperlink" Target="#'MU62'!A1"/><Relationship Id="rId12" Type="http://schemas.openxmlformats.org/officeDocument/2006/relationships/hyperlink" Target="#'MU81'!A1"/><Relationship Id="rId2" Type="http://schemas.openxmlformats.org/officeDocument/2006/relationships/hyperlink" Target="#'MU59'!A1"/><Relationship Id="rId1" Type="http://schemas.openxmlformats.org/officeDocument/2006/relationships/image" Target="../media/image1.jpg"/><Relationship Id="rId6" Type="http://schemas.openxmlformats.org/officeDocument/2006/relationships/hyperlink" Target="#'MU61'!A1"/><Relationship Id="rId11" Type="http://schemas.openxmlformats.org/officeDocument/2006/relationships/hyperlink" Target="#'MU63'!A1"/><Relationship Id="rId5" Type="http://schemas.openxmlformats.org/officeDocument/2006/relationships/hyperlink" Target="#'MU60'!A1"/><Relationship Id="rId10" Type="http://schemas.openxmlformats.org/officeDocument/2006/relationships/hyperlink" Target="#'MU64'!A1"/><Relationship Id="rId4" Type="http://schemas.openxmlformats.org/officeDocument/2006/relationships/hyperlink" Target="#'MU68'!A1"/><Relationship Id="rId9" Type="http://schemas.openxmlformats.org/officeDocument/2006/relationships/hyperlink" Target="#'MU6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62731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231"/>
        </a:xfrm>
        <a:prstGeom prst="rect">
          <a:avLst/>
        </a:prstGeom>
      </xdr:spPr>
    </xdr:pic>
    <xdr:clientData/>
  </xdr:twoCellAnchor>
  <xdr:twoCellAnchor>
    <xdr:from>
      <xdr:col>4</xdr:col>
      <xdr:colOff>371475</xdr:colOff>
      <xdr:row>29</xdr:row>
      <xdr:rowOff>76200</xdr:rowOff>
    </xdr:from>
    <xdr:to>
      <xdr:col>4</xdr:col>
      <xdr:colOff>552450</xdr:colOff>
      <xdr:row>30</xdr:row>
      <xdr:rowOff>85725</xdr:rowOff>
    </xdr:to>
    <xdr:sp macro="" textlink="">
      <xdr:nvSpPr>
        <xdr:cNvPr id="3" name="Diamond 2">
          <a:hlinkClick xmlns:r="http://schemas.openxmlformats.org/officeDocument/2006/relationships" r:id="rId2"/>
        </xdr:cNvPr>
        <xdr:cNvSpPr/>
      </xdr:nvSpPr>
      <xdr:spPr>
        <a:xfrm>
          <a:off x="2809875" y="560070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57150</xdr:colOff>
      <xdr:row>8</xdr:row>
      <xdr:rowOff>28575</xdr:rowOff>
    </xdr:from>
    <xdr:to>
      <xdr:col>7</xdr:col>
      <xdr:colOff>238125</xdr:colOff>
      <xdr:row>9</xdr:row>
      <xdr:rowOff>38100</xdr:rowOff>
    </xdr:to>
    <xdr:sp macro="" textlink="">
      <xdr:nvSpPr>
        <xdr:cNvPr id="4" name="Diamond 3">
          <a:hlinkClick xmlns:r="http://schemas.openxmlformats.org/officeDocument/2006/relationships" r:id="rId3"/>
        </xdr:cNvPr>
        <xdr:cNvSpPr/>
      </xdr:nvSpPr>
      <xdr:spPr>
        <a:xfrm>
          <a:off x="4324350" y="1552575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114300</xdr:colOff>
      <xdr:row>4</xdr:row>
      <xdr:rowOff>180975</xdr:rowOff>
    </xdr:from>
    <xdr:to>
      <xdr:col>8</xdr:col>
      <xdr:colOff>295275</xdr:colOff>
      <xdr:row>6</xdr:row>
      <xdr:rowOff>0</xdr:rowOff>
    </xdr:to>
    <xdr:sp macro="" textlink="">
      <xdr:nvSpPr>
        <xdr:cNvPr id="5" name="Diamond 4">
          <a:hlinkClick xmlns:r="http://schemas.openxmlformats.org/officeDocument/2006/relationships" r:id="rId4"/>
        </xdr:cNvPr>
        <xdr:cNvSpPr/>
      </xdr:nvSpPr>
      <xdr:spPr>
        <a:xfrm>
          <a:off x="4991100" y="942975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9525</xdr:colOff>
      <xdr:row>16</xdr:row>
      <xdr:rowOff>123825</xdr:rowOff>
    </xdr:from>
    <xdr:to>
      <xdr:col>4</xdr:col>
      <xdr:colOff>190500</xdr:colOff>
      <xdr:row>17</xdr:row>
      <xdr:rowOff>133350</xdr:rowOff>
    </xdr:to>
    <xdr:sp macro="" textlink="">
      <xdr:nvSpPr>
        <xdr:cNvPr id="6" name="Diamond 5">
          <a:hlinkClick xmlns:r="http://schemas.openxmlformats.org/officeDocument/2006/relationships" r:id="rId5"/>
        </xdr:cNvPr>
        <xdr:cNvSpPr/>
      </xdr:nvSpPr>
      <xdr:spPr>
        <a:xfrm>
          <a:off x="2447925" y="3171825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590550</xdr:colOff>
      <xdr:row>18</xdr:row>
      <xdr:rowOff>47625</xdr:rowOff>
    </xdr:from>
    <xdr:to>
      <xdr:col>5</xdr:col>
      <xdr:colOff>161925</xdr:colOff>
      <xdr:row>19</xdr:row>
      <xdr:rowOff>57150</xdr:rowOff>
    </xdr:to>
    <xdr:sp macro="" textlink="">
      <xdr:nvSpPr>
        <xdr:cNvPr id="7" name="Diamond 6">
          <a:hlinkClick xmlns:r="http://schemas.openxmlformats.org/officeDocument/2006/relationships" r:id="rId6"/>
        </xdr:cNvPr>
        <xdr:cNvSpPr/>
      </xdr:nvSpPr>
      <xdr:spPr>
        <a:xfrm>
          <a:off x="3028950" y="3476625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5</xdr:col>
      <xdr:colOff>457200</xdr:colOff>
      <xdr:row>20</xdr:row>
      <xdr:rowOff>57150</xdr:rowOff>
    </xdr:from>
    <xdr:to>
      <xdr:col>6</xdr:col>
      <xdr:colOff>28575</xdr:colOff>
      <xdr:row>21</xdr:row>
      <xdr:rowOff>66675</xdr:rowOff>
    </xdr:to>
    <xdr:sp macro="" textlink="">
      <xdr:nvSpPr>
        <xdr:cNvPr id="8" name="Diamond 7">
          <a:hlinkClick xmlns:r="http://schemas.openxmlformats.org/officeDocument/2006/relationships" r:id="rId7"/>
        </xdr:cNvPr>
        <xdr:cNvSpPr/>
      </xdr:nvSpPr>
      <xdr:spPr>
        <a:xfrm>
          <a:off x="3505200" y="386715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180975</xdr:colOff>
      <xdr:row>9</xdr:row>
      <xdr:rowOff>152400</xdr:rowOff>
    </xdr:from>
    <xdr:to>
      <xdr:col>8</xdr:col>
      <xdr:colOff>361950</xdr:colOff>
      <xdr:row>10</xdr:row>
      <xdr:rowOff>161925</xdr:rowOff>
    </xdr:to>
    <xdr:sp macro="" textlink="">
      <xdr:nvSpPr>
        <xdr:cNvPr id="9" name="Diamond 8">
          <a:hlinkClick xmlns:r="http://schemas.openxmlformats.org/officeDocument/2006/relationships" r:id="rId8"/>
        </xdr:cNvPr>
        <xdr:cNvSpPr/>
      </xdr:nvSpPr>
      <xdr:spPr>
        <a:xfrm>
          <a:off x="5057775" y="186690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104775</xdr:colOff>
      <xdr:row>12</xdr:row>
      <xdr:rowOff>171450</xdr:rowOff>
    </xdr:from>
    <xdr:to>
      <xdr:col>8</xdr:col>
      <xdr:colOff>285750</xdr:colOff>
      <xdr:row>13</xdr:row>
      <xdr:rowOff>180975</xdr:rowOff>
    </xdr:to>
    <xdr:sp macro="" textlink="">
      <xdr:nvSpPr>
        <xdr:cNvPr id="10" name="Diamond 9">
          <a:hlinkClick xmlns:r="http://schemas.openxmlformats.org/officeDocument/2006/relationships" r:id="rId9"/>
        </xdr:cNvPr>
        <xdr:cNvSpPr/>
      </xdr:nvSpPr>
      <xdr:spPr>
        <a:xfrm>
          <a:off x="4981575" y="245745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323850</xdr:colOff>
      <xdr:row>13</xdr:row>
      <xdr:rowOff>38100</xdr:rowOff>
    </xdr:from>
    <xdr:to>
      <xdr:col>7</xdr:col>
      <xdr:colOff>504825</xdr:colOff>
      <xdr:row>14</xdr:row>
      <xdr:rowOff>47625</xdr:rowOff>
    </xdr:to>
    <xdr:sp macro="" textlink="">
      <xdr:nvSpPr>
        <xdr:cNvPr id="11" name="Diamond 10">
          <a:hlinkClick xmlns:r="http://schemas.openxmlformats.org/officeDocument/2006/relationships" r:id="rId10"/>
        </xdr:cNvPr>
        <xdr:cNvSpPr/>
      </xdr:nvSpPr>
      <xdr:spPr>
        <a:xfrm>
          <a:off x="4591050" y="251460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219075</xdr:colOff>
      <xdr:row>15</xdr:row>
      <xdr:rowOff>171450</xdr:rowOff>
    </xdr:from>
    <xdr:to>
      <xdr:col>8</xdr:col>
      <xdr:colOff>400050</xdr:colOff>
      <xdr:row>16</xdr:row>
      <xdr:rowOff>180975</xdr:rowOff>
    </xdr:to>
    <xdr:sp macro="" textlink="">
      <xdr:nvSpPr>
        <xdr:cNvPr id="12" name="Diamond 11">
          <a:hlinkClick xmlns:r="http://schemas.openxmlformats.org/officeDocument/2006/relationships" r:id="rId11"/>
        </xdr:cNvPr>
        <xdr:cNvSpPr/>
      </xdr:nvSpPr>
      <xdr:spPr>
        <a:xfrm>
          <a:off x="5095875" y="302895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247650</xdr:colOff>
      <xdr:row>14</xdr:row>
      <xdr:rowOff>133350</xdr:rowOff>
    </xdr:from>
    <xdr:to>
      <xdr:col>6</xdr:col>
      <xdr:colOff>428625</xdr:colOff>
      <xdr:row>15</xdr:row>
      <xdr:rowOff>142875</xdr:rowOff>
    </xdr:to>
    <xdr:sp macro="" textlink="">
      <xdr:nvSpPr>
        <xdr:cNvPr id="13" name="Diamond 12">
          <a:hlinkClick xmlns:r="http://schemas.openxmlformats.org/officeDocument/2006/relationships" r:id="rId12"/>
        </xdr:cNvPr>
        <xdr:cNvSpPr/>
      </xdr:nvSpPr>
      <xdr:spPr>
        <a:xfrm>
          <a:off x="3905250" y="2800350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600075</xdr:colOff>
      <xdr:row>14</xdr:row>
      <xdr:rowOff>28575</xdr:rowOff>
    </xdr:from>
    <xdr:to>
      <xdr:col>5</xdr:col>
      <xdr:colOff>171450</xdr:colOff>
      <xdr:row>15</xdr:row>
      <xdr:rowOff>38100</xdr:rowOff>
    </xdr:to>
    <xdr:sp macro="" textlink="">
      <xdr:nvSpPr>
        <xdr:cNvPr id="15" name="Diamond 14">
          <a:hlinkClick xmlns:r="http://schemas.openxmlformats.org/officeDocument/2006/relationships" r:id="rId13"/>
        </xdr:cNvPr>
        <xdr:cNvSpPr/>
      </xdr:nvSpPr>
      <xdr:spPr>
        <a:xfrm>
          <a:off x="3038475" y="2695575"/>
          <a:ext cx="1809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R17" sqref="R17"/>
    </sheetView>
  </sheetViews>
  <sheetFormatPr defaultRowHeight="15" x14ac:dyDescent="0.25"/>
  <sheetData/>
  <sheetProtection password="A6F3" sheet="1" objects="1" scenarios="1" selectLockedCells="1" selectUnlockedCells="1"/>
  <pageMargins left="0.7" right="0.7" top="0.75" bottom="0.75" header="0.3" footer="0.3"/>
  <pageSetup paperSize="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F1" workbookViewId="0">
      <selection activeCell="W12" sqref="W12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4" customWidth="1"/>
    <col min="23" max="23" width="13.570312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05" t="s">
        <v>101</v>
      </c>
      <c r="S1" s="106"/>
      <c r="T1" s="107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63" t="s">
        <v>9</v>
      </c>
      <c r="R2" s="5"/>
      <c r="S2" s="2"/>
      <c r="T2" s="2"/>
      <c r="U2" s="6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64"/>
      <c r="R3" s="5"/>
      <c r="S3" s="2"/>
      <c r="T3" s="2"/>
      <c r="U3" s="87">
        <v>32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64"/>
      <c r="R4" s="5"/>
      <c r="S4" s="2"/>
      <c r="T4" s="2"/>
      <c r="U4" s="87">
        <v>100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49"/>
      <c r="R5" s="2"/>
      <c r="S5" s="2"/>
      <c r="T5" s="2"/>
      <c r="U5" s="87">
        <v>260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64"/>
      <c r="R6" s="2"/>
      <c r="S6" s="2"/>
      <c r="T6" s="2"/>
      <c r="U6" s="87">
        <v>40</v>
      </c>
      <c r="V6" s="8" t="s">
        <v>98</v>
      </c>
      <c r="W6" s="12" t="str">
        <f>IF(T6&lt;=40,"compliant","non-compliant")</f>
        <v>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64"/>
      <c r="R7" s="2"/>
      <c r="S7" s="2"/>
      <c r="T7" s="2"/>
      <c r="U7" s="88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64"/>
      <c r="R8" s="2"/>
      <c r="S8" s="2"/>
      <c r="T8" s="2"/>
      <c r="U8" s="87">
        <v>50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64"/>
      <c r="R9" s="2"/>
      <c r="S9" s="2"/>
      <c r="T9" s="2"/>
      <c r="U9" s="87">
        <v>30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64"/>
      <c r="R10" s="2"/>
      <c r="S10" s="2"/>
      <c r="T10" s="2"/>
      <c r="U10" s="87">
        <v>70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64"/>
      <c r="R11" s="2"/>
      <c r="S11" s="2"/>
      <c r="T11" s="2"/>
      <c r="U11" s="96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64"/>
      <c r="R12" s="2"/>
      <c r="S12" s="2"/>
      <c r="T12" s="2"/>
      <c r="U12" s="87">
        <v>6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49"/>
      <c r="R13" s="2"/>
      <c r="S13" s="2"/>
      <c r="T13" s="2"/>
      <c r="U13" s="88"/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66" t="s">
        <v>53</v>
      </c>
      <c r="R14" s="2"/>
      <c r="S14" s="2"/>
      <c r="T14" s="2"/>
      <c r="U14" s="88" t="s">
        <v>91</v>
      </c>
      <c r="V14" s="9" t="s">
        <v>3</v>
      </c>
      <c r="W14" s="12" t="str">
        <f>IF(R14&gt;=6.5,"compliant","non-compliant")</f>
        <v>non-compliant</v>
      </c>
      <c r="X14" s="12" t="str">
        <f>IF(T14&lt;=8.4,"compliant","non-compliant")</f>
        <v>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2"/>
      <c r="S15" s="2"/>
      <c r="T15" s="2"/>
      <c r="U15" s="89">
        <v>5.0000000000000001E-3</v>
      </c>
      <c r="V15" s="8" t="s">
        <v>0</v>
      </c>
      <c r="W15" s="12" t="str">
        <f>IF(S15&lt;=0.025,"compliant","non-compliant")</f>
        <v>compliant</v>
      </c>
      <c r="X15" s="12"/>
    </row>
    <row r="16" spans="1:24" ht="45.7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64"/>
      <c r="R16" s="2"/>
      <c r="S16" s="2"/>
      <c r="T16" s="2"/>
      <c r="U16" s="87">
        <v>30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64"/>
      <c r="R17" s="2"/>
      <c r="S17" s="2"/>
      <c r="T17" s="2"/>
      <c r="U17" s="88"/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2"/>
      <c r="S18" s="2"/>
      <c r="T18" s="2"/>
      <c r="U18" s="86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86"/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86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86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86">
        <v>1E-3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86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86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86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86">
        <v>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86">
        <v>7.0000000000000001E-3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86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86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N1:O1"/>
    <mergeCell ref="V1:W2"/>
    <mergeCell ref="C1:E1"/>
    <mergeCell ref="F1:I1"/>
    <mergeCell ref="J1:M1"/>
    <mergeCell ref="C14:E14"/>
    <mergeCell ref="R1:T1"/>
  </mergeCells>
  <conditionalFormatting sqref="W4">
    <cfRule type="cellIs" dxfId="25" priority="6" operator="equal">
      <formula>"non-compliant"</formula>
    </cfRule>
    <cfRule type="cellIs" dxfId="24" priority="7" operator="greaterThan">
      <formula>"non-compliant"</formula>
    </cfRule>
  </conditionalFormatting>
  <conditionalFormatting sqref="W3:X10 W16:X18 X15 X11:X13">
    <cfRule type="cellIs" dxfId="23" priority="5" operator="equal">
      <formula>"non-compliant"</formula>
    </cfRule>
  </conditionalFormatting>
  <conditionalFormatting sqref="X14">
    <cfRule type="cellIs" dxfId="22" priority="4" operator="equal">
      <formula>"non-compliant"</formula>
    </cfRule>
  </conditionalFormatting>
  <conditionalFormatting sqref="W12:W13 W15">
    <cfRule type="cellIs" dxfId="21" priority="3" operator="equal">
      <formula>"non-compliant"</formula>
    </cfRule>
  </conditionalFormatting>
  <conditionalFormatting sqref="W14">
    <cfRule type="cellIs" dxfId="20" priority="2" operator="equal">
      <formula>"non-compliant"</formula>
    </cfRule>
  </conditionalFormatting>
  <conditionalFormatting sqref="W11">
    <cfRule type="containsText" dxfId="1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G1" workbookViewId="0">
      <selection activeCell="U3" sqref="U3:U29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7.28515625" customWidth="1"/>
    <col min="23" max="23" width="14.710937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23">
        <v>90470</v>
      </c>
      <c r="S1" s="123"/>
      <c r="T1" s="123"/>
      <c r="U1" s="48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22">
        <v>0.05</v>
      </c>
      <c r="S2" s="51">
        <v>0.5</v>
      </c>
      <c r="T2" s="51">
        <v>0.95</v>
      </c>
      <c r="U2" s="19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37">
        <v>2.5</v>
      </c>
      <c r="S3" s="37">
        <v>5.1829999999999998</v>
      </c>
      <c r="T3" s="37">
        <v>13.9</v>
      </c>
      <c r="U3" s="99">
        <v>20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37">
        <v>1.5</v>
      </c>
      <c r="S4" s="37">
        <v>3.8</v>
      </c>
      <c r="T4" s="37">
        <v>7</v>
      </c>
      <c r="U4" s="99">
        <v>10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37">
        <v>30.161999999999999</v>
      </c>
      <c r="S5" s="37">
        <v>57</v>
      </c>
      <c r="T5" s="37">
        <v>156</v>
      </c>
      <c r="U5" s="99">
        <v>160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37">
        <v>4.3540000000000001</v>
      </c>
      <c r="S6" s="37">
        <v>8.1</v>
      </c>
      <c r="T6" s="37">
        <v>20.693999999999999</v>
      </c>
      <c r="U6" s="99">
        <v>30</v>
      </c>
      <c r="V6" s="8" t="s">
        <v>98</v>
      </c>
      <c r="W6" s="12" t="str">
        <f>IF(T6&lt;=40,"compliant","non-compliant")</f>
        <v>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37">
        <v>0.05</v>
      </c>
      <c r="S7" s="37">
        <v>0.111</v>
      </c>
      <c r="T7" s="37">
        <v>0.32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37">
        <v>0.15</v>
      </c>
      <c r="S8" s="37">
        <v>0.32</v>
      </c>
      <c r="T8" s="37">
        <v>1.5960000000000001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37">
        <v>1.8</v>
      </c>
      <c r="S9" s="37">
        <v>3.8</v>
      </c>
      <c r="T9" s="37">
        <v>11.936</v>
      </c>
      <c r="U9" s="99">
        <v>15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37">
        <v>1</v>
      </c>
      <c r="S10" s="37">
        <v>3.2</v>
      </c>
      <c r="T10" s="37">
        <v>8.4</v>
      </c>
      <c r="U10" s="99">
        <v>10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37">
        <v>0.02</v>
      </c>
      <c r="S11" s="37">
        <v>0.02</v>
      </c>
      <c r="T11" s="37">
        <v>0.09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37">
        <v>0.02</v>
      </c>
      <c r="S12" s="37">
        <v>4.5999999999999999E-2</v>
      </c>
      <c r="T12" s="37">
        <v>0.14149999999999999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37">
        <v>6.0000000000000001E-3</v>
      </c>
      <c r="S13" s="37">
        <v>1.4999999999999999E-2</v>
      </c>
      <c r="T13" s="37">
        <v>4.1000000000000002E-2</v>
      </c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37">
        <v>6.4625000000000004</v>
      </c>
      <c r="S14" s="37">
        <v>7.6130000000000004</v>
      </c>
      <c r="T14" s="37">
        <v>8.2594999999999992</v>
      </c>
      <c r="U14" s="99" t="s">
        <v>91</v>
      </c>
      <c r="V14" s="9" t="s">
        <v>3</v>
      </c>
      <c r="W14" s="12" t="str">
        <f>IF(R14&gt;=6.5,"compliant","non-compliant")</f>
        <v>non-compliant</v>
      </c>
      <c r="X14" s="12" t="str">
        <f>IF(T14&lt;=8.4,"compliant","non-compliant")</f>
        <v>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37">
        <v>3.0000000000000001E-3</v>
      </c>
      <c r="S15" s="37">
        <v>1.0999999999999999E-2</v>
      </c>
      <c r="T15" s="37">
        <v>3.3700000000000001E-2</v>
      </c>
      <c r="U15" s="99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37">
        <v>2</v>
      </c>
      <c r="S16" s="37">
        <v>2</v>
      </c>
      <c r="T16" s="37">
        <v>9.2888999999999999</v>
      </c>
      <c r="U16" s="99">
        <v>10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37">
        <v>12.898400000000001</v>
      </c>
      <c r="S17" s="37">
        <v>30.2105</v>
      </c>
      <c r="T17" s="37">
        <v>94.204999999999998</v>
      </c>
      <c r="U17" s="99">
        <v>100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18"/>
      <c r="S18" s="18"/>
      <c r="T18" s="18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18" priority="6" operator="equal">
      <formula>"non-compliant"</formula>
    </cfRule>
    <cfRule type="cellIs" dxfId="17" priority="7" operator="greaterThan">
      <formula>"non-compliant"</formula>
    </cfRule>
  </conditionalFormatting>
  <conditionalFormatting sqref="W3:X10 W16:X18 X15 X11:X13">
    <cfRule type="cellIs" dxfId="16" priority="5" operator="equal">
      <formula>"non-compliant"</formula>
    </cfRule>
  </conditionalFormatting>
  <conditionalFormatting sqref="X14">
    <cfRule type="cellIs" dxfId="15" priority="4" operator="equal">
      <formula>"non-compliant"</formula>
    </cfRule>
  </conditionalFormatting>
  <conditionalFormatting sqref="W12:W13 W15">
    <cfRule type="cellIs" dxfId="14" priority="3" operator="equal">
      <formula>"non-compliant"</formula>
    </cfRule>
  </conditionalFormatting>
  <conditionalFormatting sqref="W14">
    <cfRule type="cellIs" dxfId="13" priority="2" operator="equal">
      <formula>"non-compliant"</formula>
    </cfRule>
  </conditionalFormatting>
  <conditionalFormatting sqref="W11">
    <cfRule type="containsText" dxfId="12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1"/>
  <sheetViews>
    <sheetView tabSelected="1" topLeftCell="N1" workbookViewId="0">
      <selection activeCell="U3" sqref="U3:U29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58"/>
    <col min="19" max="20" width="9.140625" style="59"/>
    <col min="22" max="22" width="15.42578125" customWidth="1"/>
    <col min="23" max="23" width="14.2851562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19">
        <v>192622</v>
      </c>
      <c r="S1" s="117"/>
      <c r="T1" s="118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52">
        <v>0.05</v>
      </c>
      <c r="S2" s="54">
        <v>0.5</v>
      </c>
      <c r="T2" s="54">
        <v>0.95</v>
      </c>
      <c r="U2" s="19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53"/>
      <c r="S3" s="53"/>
      <c r="T3" s="53"/>
      <c r="U3" s="99">
        <v>20</v>
      </c>
      <c r="V3" s="8" t="s">
        <v>1</v>
      </c>
      <c r="W3" s="12"/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53"/>
      <c r="S4" s="53"/>
      <c r="T4" s="53"/>
      <c r="U4" s="99">
        <v>10</v>
      </c>
      <c r="V4" s="8" t="s">
        <v>97</v>
      </c>
      <c r="W4" s="12"/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53"/>
      <c r="S5" s="53"/>
      <c r="T5" s="53"/>
      <c r="U5" s="99">
        <v>160</v>
      </c>
      <c r="V5" s="8" t="s">
        <v>3</v>
      </c>
      <c r="W5" s="12"/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53">
        <v>17.164000000000001</v>
      </c>
      <c r="S6" s="53">
        <v>31.66</v>
      </c>
      <c r="T6" s="53">
        <v>43.54</v>
      </c>
      <c r="U6" s="99">
        <v>40</v>
      </c>
      <c r="V6" s="8" t="s">
        <v>98</v>
      </c>
      <c r="W6" s="12" t="str">
        <f>IF(T6&lt;=40,"compliant","non-compliant")</f>
        <v>non-compliant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53"/>
      <c r="S7" s="53"/>
      <c r="T7" s="53"/>
      <c r="U7" s="99">
        <v>0.75</v>
      </c>
      <c r="V7" s="8" t="s">
        <v>1</v>
      </c>
      <c r="W7" s="12"/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53"/>
      <c r="S8" s="53"/>
      <c r="T8" s="53"/>
      <c r="U8" s="99">
        <v>10</v>
      </c>
      <c r="V8" s="8" t="s">
        <v>1</v>
      </c>
      <c r="W8" s="12"/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53"/>
      <c r="S9" s="53"/>
      <c r="T9" s="53"/>
      <c r="U9" s="99">
        <v>15</v>
      </c>
      <c r="V9" s="8" t="s">
        <v>1</v>
      </c>
      <c r="W9" s="12"/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53"/>
      <c r="S10" s="53"/>
      <c r="T10" s="53"/>
      <c r="U10" s="99">
        <v>10</v>
      </c>
      <c r="V10" s="8" t="s">
        <v>3</v>
      </c>
      <c r="W10" s="12"/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53"/>
      <c r="S11" s="53"/>
      <c r="T11" s="53"/>
      <c r="U11" s="99">
        <v>0.05</v>
      </c>
      <c r="V11" s="97" t="s">
        <v>0</v>
      </c>
      <c r="W11" s="12"/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53">
        <v>2.5000000000000001E-2</v>
      </c>
      <c r="S12" s="53">
        <v>0.32900000000000001</v>
      </c>
      <c r="T12" s="53">
        <v>1.5125999999999999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53"/>
      <c r="S13" s="53"/>
      <c r="T13" s="53"/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53"/>
      <c r="S14" s="53"/>
      <c r="T14" s="53"/>
      <c r="U14" s="99" t="s">
        <v>91</v>
      </c>
      <c r="V14" s="9" t="s">
        <v>3</v>
      </c>
      <c r="W14" s="12"/>
      <c r="X14" s="12"/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53">
        <v>5.0000000000000001E-3</v>
      </c>
      <c r="S15" s="53">
        <v>1.6E-2</v>
      </c>
      <c r="T15" s="53">
        <v>0.1162</v>
      </c>
      <c r="U15" s="99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53"/>
      <c r="S16" s="53"/>
      <c r="T16" s="53"/>
      <c r="U16" s="99">
        <v>10</v>
      </c>
      <c r="V16" s="61" t="s">
        <v>99</v>
      </c>
      <c r="W16" s="12"/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53"/>
      <c r="S17" s="53"/>
      <c r="T17" s="53"/>
      <c r="U17" s="99">
        <v>100</v>
      </c>
      <c r="V17" s="8" t="s">
        <v>2</v>
      </c>
      <c r="W17" s="12"/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57"/>
      <c r="S18" s="57"/>
      <c r="T18" s="57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39"/>
      <c r="S19" s="39"/>
      <c r="T19" s="39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39"/>
      <c r="S20" s="39"/>
      <c r="T20" s="39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39"/>
      <c r="S21" s="39"/>
      <c r="T21" s="39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39"/>
      <c r="S22" s="39"/>
      <c r="T22" s="39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39"/>
      <c r="S23" s="39"/>
      <c r="T23" s="39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39"/>
      <c r="S24" s="39"/>
      <c r="T24" s="39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39"/>
      <c r="S25" s="39"/>
      <c r="T25" s="39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39"/>
      <c r="S26" s="39"/>
      <c r="T26" s="39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39"/>
      <c r="S27" s="39"/>
      <c r="T27" s="39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39"/>
      <c r="S28" s="39"/>
      <c r="T28" s="39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39"/>
      <c r="S29" s="39"/>
      <c r="T29" s="39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2"/>
      <c r="O60" s="72"/>
    </row>
    <row r="61" spans="14:15" x14ac:dyDescent="0.25">
      <c r="N61" s="12"/>
      <c r="O61" s="12"/>
    </row>
    <row r="62" spans="14:15" x14ac:dyDescent="0.25">
      <c r="N62" s="12"/>
      <c r="O62" s="12"/>
    </row>
    <row r="63" spans="14:15" x14ac:dyDescent="0.25">
      <c r="N63" s="12"/>
      <c r="O63" s="1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73"/>
      <c r="O74" s="73"/>
    </row>
    <row r="75" spans="14:15" x14ac:dyDescent="0.25">
      <c r="N75" s="70"/>
      <c r="O75" s="70"/>
    </row>
    <row r="76" spans="14:15" x14ac:dyDescent="0.25">
      <c r="N76" s="70"/>
      <c r="O76" s="70"/>
    </row>
    <row r="77" spans="14:15" x14ac:dyDescent="0.25">
      <c r="N77" s="70"/>
      <c r="O77" s="70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11" priority="6" operator="equal">
      <formula>"non-compliant"</formula>
    </cfRule>
    <cfRule type="cellIs" dxfId="10" priority="7" operator="greaterThan">
      <formula>"non-compliant"</formula>
    </cfRule>
  </conditionalFormatting>
  <conditionalFormatting sqref="W3:X10 W16:X18 X15 X11:X13">
    <cfRule type="cellIs" dxfId="9" priority="5" operator="equal">
      <formula>"non-compliant"</formula>
    </cfRule>
  </conditionalFormatting>
  <conditionalFormatting sqref="X14">
    <cfRule type="cellIs" dxfId="8" priority="4" operator="equal">
      <formula>"non-compliant"</formula>
    </cfRule>
  </conditionalFormatting>
  <conditionalFormatting sqref="W12:W13 W15">
    <cfRule type="cellIs" dxfId="7" priority="3" operator="equal">
      <formula>"non-compliant"</formula>
    </cfRule>
  </conditionalFormatting>
  <conditionalFormatting sqref="W14">
    <cfRule type="cellIs" dxfId="6" priority="2" operator="equal">
      <formula>"non-compliant"</formula>
    </cfRule>
  </conditionalFormatting>
  <conditionalFormatting sqref="W11">
    <cfRule type="containsText" dxfId="5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I1" workbookViewId="0">
      <selection activeCell="Q12" sqref="Q12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21" customWidth="1"/>
    <col min="23" max="23" width="12.8554687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05">
        <v>193091</v>
      </c>
      <c r="S1" s="106"/>
      <c r="T1" s="107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52">
        <v>0.05</v>
      </c>
      <c r="S2" s="54">
        <v>0.5</v>
      </c>
      <c r="T2" s="54">
        <v>0.95</v>
      </c>
      <c r="U2" s="19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37">
        <v>14.035349999999999</v>
      </c>
      <c r="S3" s="37">
        <v>24.852499999999999</v>
      </c>
      <c r="T3" s="37">
        <v>35.136850000000003</v>
      </c>
      <c r="U3" s="99">
        <v>40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37">
        <v>9.3008500000000005</v>
      </c>
      <c r="S4" s="37">
        <v>25.989000000000001</v>
      </c>
      <c r="T4" s="37">
        <v>43.126849999999997</v>
      </c>
      <c r="U4" s="99">
        <v>50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37">
        <v>194.6688</v>
      </c>
      <c r="S5" s="37">
        <v>319.10149999999999</v>
      </c>
      <c r="T5" s="60">
        <v>458.14780000000002</v>
      </c>
      <c r="U5" s="99">
        <v>290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37">
        <v>22.0519</v>
      </c>
      <c r="S6" s="37">
        <v>43.6</v>
      </c>
      <c r="T6" s="60">
        <v>63.674999999999997</v>
      </c>
      <c r="U6" s="99">
        <v>45</v>
      </c>
      <c r="V6" s="8" t="s">
        <v>98</v>
      </c>
      <c r="W6" s="12" t="str">
        <f>IF(T6&lt;=40,"compliant","non-compliant")</f>
        <v>non-compliant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37">
        <v>0.11840000000000001</v>
      </c>
      <c r="S7" s="37">
        <v>0.19800000000000001</v>
      </c>
      <c r="T7" s="60">
        <v>0.40100000000000002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37">
        <v>1.1961999999999999</v>
      </c>
      <c r="S8" s="37">
        <v>2.7130000000000001</v>
      </c>
      <c r="T8" s="60">
        <v>3.4516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37">
        <v>11.872199999999999</v>
      </c>
      <c r="S9" s="37">
        <v>25.36</v>
      </c>
      <c r="T9" s="60">
        <v>36.357100000000003</v>
      </c>
      <c r="U9" s="99">
        <v>40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37">
        <v>7.8263999999999996</v>
      </c>
      <c r="S10" s="37">
        <v>22.49</v>
      </c>
      <c r="T10" s="60">
        <v>36.123699999999999</v>
      </c>
      <c r="U10" s="99">
        <v>40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37">
        <v>2.5000000000000001E-2</v>
      </c>
      <c r="S11" s="37">
        <v>0.05</v>
      </c>
      <c r="T11" s="60">
        <v>9.2999999999999999E-2</v>
      </c>
      <c r="U11" s="99">
        <v>0.05</v>
      </c>
      <c r="V11" s="8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37">
        <v>0.51029999999999998</v>
      </c>
      <c r="S12" s="60">
        <v>1.601</v>
      </c>
      <c r="T12" s="60">
        <v>2.9666000000000001</v>
      </c>
      <c r="U12" s="99">
        <v>1.5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53"/>
      <c r="S13" s="53"/>
      <c r="T13" s="85"/>
      <c r="U13" s="99" t="s">
        <v>103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37">
        <v>7.9377500000000003</v>
      </c>
      <c r="S14" s="37">
        <v>8.4574999999999996</v>
      </c>
      <c r="T14" s="60">
        <v>8.7716499999999993</v>
      </c>
      <c r="U14" s="99" t="s">
        <v>95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37">
        <v>5.0000000000000001E-3</v>
      </c>
      <c r="S15" s="37">
        <v>0.01</v>
      </c>
      <c r="T15" s="37">
        <v>2.4299999999999999E-2</v>
      </c>
      <c r="U15" s="99">
        <v>0.02</v>
      </c>
      <c r="V15" s="8" t="s">
        <v>0</v>
      </c>
      <c r="W15" s="12" t="str">
        <f>IF(T15&lt;=0.025,"compliant","non-compliant")</f>
        <v>compliant</v>
      </c>
      <c r="X15" s="12"/>
    </row>
    <row r="16" spans="1:24" ht="23.2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37">
        <v>7.3247999999999998</v>
      </c>
      <c r="S16" s="37">
        <v>22.085000000000001</v>
      </c>
      <c r="T16" s="37">
        <v>42.511499999999998</v>
      </c>
      <c r="U16" s="99">
        <v>50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37">
        <v>103.51824999999999</v>
      </c>
      <c r="S17" s="37">
        <v>164.88900000000001</v>
      </c>
      <c r="T17" s="37">
        <v>229.7483</v>
      </c>
      <c r="U17" s="99">
        <v>200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18"/>
      <c r="S18" s="18"/>
      <c r="T18" s="18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4" priority="4" operator="equal">
      <formula>"non-compliant"</formula>
    </cfRule>
    <cfRule type="cellIs" dxfId="3" priority="5" operator="greaterThan">
      <formula>"non-compliant"</formula>
    </cfRule>
  </conditionalFormatting>
  <conditionalFormatting sqref="W3:X10 W15:X18 W12:X13 X11">
    <cfRule type="cellIs" dxfId="2" priority="3" operator="equal">
      <formula>"non-compliant"</formula>
    </cfRule>
  </conditionalFormatting>
  <conditionalFormatting sqref="W14:X14">
    <cfRule type="cellIs" dxfId="1" priority="2" operator="equal">
      <formula>"non-compliant"</formula>
    </cfRule>
  </conditionalFormatting>
  <conditionalFormatting sqref="W11">
    <cfRule type="containsText" dxfId="0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G10" workbookViewId="0">
      <selection activeCell="T12" sqref="T12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4.7109375" customWidth="1"/>
    <col min="23" max="23" width="15.85546875" customWidth="1"/>
    <col min="24" max="24" width="12.7109375" customWidth="1"/>
  </cols>
  <sheetData>
    <row r="1" spans="1:24" ht="30.7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05" t="s">
        <v>94</v>
      </c>
      <c r="S1" s="106"/>
      <c r="T1" s="107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63" t="s">
        <v>9</v>
      </c>
      <c r="R2" s="46">
        <v>0.05</v>
      </c>
      <c r="S2" s="45">
        <v>0.5</v>
      </c>
      <c r="T2" s="45">
        <v>0.95</v>
      </c>
      <c r="U2" s="6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64"/>
      <c r="R3" s="37">
        <v>13.76435</v>
      </c>
      <c r="S3" s="37">
        <v>23.588750000000001</v>
      </c>
      <c r="T3" s="37">
        <v>28.398399999999999</v>
      </c>
      <c r="U3" s="98">
        <v>32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64"/>
      <c r="R4" s="37">
        <v>4.7264999999999997</v>
      </c>
      <c r="S4" s="37">
        <v>9.7185000000000006</v>
      </c>
      <c r="T4" s="37">
        <v>14.201000000000001</v>
      </c>
      <c r="U4" s="98">
        <v>20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49"/>
      <c r="R5" s="37">
        <v>123.754</v>
      </c>
      <c r="S5" s="37">
        <v>208.71</v>
      </c>
      <c r="T5" s="60">
        <v>280.1508</v>
      </c>
      <c r="U5" s="98">
        <v>280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64"/>
      <c r="R6" s="37">
        <v>7.28</v>
      </c>
      <c r="S6" s="37">
        <v>28.3</v>
      </c>
      <c r="T6" s="60">
        <v>111.06399999999999</v>
      </c>
      <c r="U6" s="98">
        <v>45</v>
      </c>
      <c r="V6" s="8" t="s">
        <v>98</v>
      </c>
      <c r="W6" s="12" t="str">
        <f>IF(T6&lt;=40,"compliant","non-compliant")</f>
        <v>non-compliant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64"/>
      <c r="R7" s="37">
        <v>5.4800000000000001E-2</v>
      </c>
      <c r="S7" s="37">
        <v>0.26100000000000001</v>
      </c>
      <c r="T7" s="37">
        <v>0.45300000000000001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64"/>
      <c r="R8" s="37">
        <v>0.99890000000000001</v>
      </c>
      <c r="S8" s="37">
        <v>2.4</v>
      </c>
      <c r="T8" s="37">
        <v>2.7584</v>
      </c>
      <c r="U8" s="98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64"/>
      <c r="R9" s="37">
        <v>6.6676000000000002</v>
      </c>
      <c r="S9" s="37">
        <v>12.353999999999999</v>
      </c>
      <c r="T9" s="37">
        <v>16.380800000000001</v>
      </c>
      <c r="U9" s="98">
        <v>20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64"/>
      <c r="R10" s="37">
        <v>5.3848000000000003</v>
      </c>
      <c r="S10" s="37">
        <v>13.214</v>
      </c>
      <c r="T10" s="37">
        <v>17.363800000000001</v>
      </c>
      <c r="U10" s="98">
        <v>25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64"/>
      <c r="R11" s="37">
        <v>2.5000000000000001E-2</v>
      </c>
      <c r="S11" s="37">
        <v>0.05</v>
      </c>
      <c r="T11" s="37">
        <v>0.1061</v>
      </c>
      <c r="U11" s="98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64"/>
      <c r="R12" s="37">
        <v>1.9800000000000002E-2</v>
      </c>
      <c r="S12" s="37">
        <v>0.35799999999999998</v>
      </c>
      <c r="T12" s="37">
        <v>0.62160000000000004</v>
      </c>
      <c r="U12" s="98">
        <v>0.5</v>
      </c>
      <c r="V12" s="8" t="s">
        <v>1</v>
      </c>
      <c r="W12" s="12" t="str">
        <f>IF(T12&lt;=10,"compliant","non-compliant")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49"/>
      <c r="R13" s="37">
        <v>6.0000000000000001E-3</v>
      </c>
      <c r="S13" s="37">
        <v>3.85E-2</v>
      </c>
      <c r="T13" s="37">
        <v>0.18490000000000001</v>
      </c>
      <c r="U13" s="98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66" t="s">
        <v>53</v>
      </c>
      <c r="R14" s="37">
        <v>7.5310499999999996</v>
      </c>
      <c r="S14" s="37">
        <v>8.2475000000000005</v>
      </c>
      <c r="T14" s="37">
        <v>8.4403000000000006</v>
      </c>
      <c r="U14" s="98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37">
        <v>5.0000000000000001E-3</v>
      </c>
      <c r="S15" s="37">
        <v>1.2500000000000001E-2</v>
      </c>
      <c r="T15" s="37">
        <v>3.6200000000000003E-2</v>
      </c>
      <c r="U15" s="98">
        <v>5.0000000000000001E-3</v>
      </c>
      <c r="V15" s="8" t="s">
        <v>0</v>
      </c>
      <c r="W15" s="12" t="str">
        <f>IF(T15&lt;=0.025,"compliant","non-compliant")</f>
        <v>non-compliant</v>
      </c>
      <c r="X15" s="12"/>
    </row>
    <row r="16" spans="1:24" ht="45.7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64"/>
      <c r="R16" s="37">
        <v>4.8879999999999999</v>
      </c>
      <c r="S16" s="37">
        <v>12.15875</v>
      </c>
      <c r="T16" s="37">
        <v>15.8873</v>
      </c>
      <c r="U16" s="98">
        <v>30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64"/>
      <c r="R17" s="37">
        <v>62.313249999999996</v>
      </c>
      <c r="S17" s="37">
        <v>115.4795</v>
      </c>
      <c r="T17" s="37">
        <v>155.83945</v>
      </c>
      <c r="U17" s="98">
        <v>150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18"/>
      <c r="S18" s="18"/>
      <c r="T18" s="18"/>
      <c r="U18" s="98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98">
        <v>9</v>
      </c>
      <c r="V19" s="24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98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98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98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98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98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98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98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98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98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98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F32" s="71"/>
      <c r="G32" s="71"/>
      <c r="H32" s="71"/>
      <c r="I32" s="71"/>
      <c r="J32" s="71"/>
      <c r="K32" s="71"/>
      <c r="L32" s="71"/>
      <c r="M32" s="71"/>
      <c r="N32" s="70"/>
      <c r="O32" s="70"/>
      <c r="P32" s="71"/>
      <c r="Q32" s="71"/>
      <c r="R32" s="20"/>
      <c r="S32" s="20"/>
      <c r="T32" s="20"/>
      <c r="U32" s="20"/>
    </row>
    <row r="33" spans="6:21" x14ac:dyDescent="0.25">
      <c r="F33" s="71"/>
      <c r="G33" s="71"/>
      <c r="H33" s="71"/>
      <c r="I33" s="71"/>
      <c r="J33" s="71"/>
      <c r="K33" s="71"/>
      <c r="L33" s="71"/>
      <c r="M33" s="71"/>
      <c r="N33" s="70"/>
      <c r="O33" s="70"/>
      <c r="P33" s="71"/>
      <c r="Q33" s="71"/>
      <c r="R33" s="20"/>
      <c r="S33" s="20"/>
      <c r="T33" s="20"/>
      <c r="U33" s="20"/>
    </row>
    <row r="34" spans="6:21" x14ac:dyDescent="0.25">
      <c r="F34" s="71"/>
      <c r="G34" s="71"/>
      <c r="H34" s="71"/>
      <c r="I34" s="71"/>
      <c r="J34" s="71"/>
      <c r="K34" s="71"/>
      <c r="L34" s="71"/>
      <c r="M34" s="71"/>
      <c r="N34" s="70"/>
      <c r="O34" s="70"/>
      <c r="P34" s="71"/>
      <c r="Q34" s="71"/>
      <c r="R34" s="20"/>
      <c r="S34" s="20"/>
      <c r="T34" s="20"/>
      <c r="U34" s="20"/>
    </row>
    <row r="35" spans="6:21" x14ac:dyDescent="0.25">
      <c r="N35" s="70"/>
      <c r="O35" s="70"/>
    </row>
    <row r="36" spans="6:21" x14ac:dyDescent="0.25">
      <c r="N36" s="70"/>
      <c r="O36" s="70"/>
    </row>
    <row r="37" spans="6:21" x14ac:dyDescent="0.25">
      <c r="N37" s="70"/>
      <c r="O37" s="70"/>
    </row>
    <row r="38" spans="6:21" x14ac:dyDescent="0.25">
      <c r="N38" s="70"/>
      <c r="O38" s="70"/>
    </row>
    <row r="39" spans="6:21" x14ac:dyDescent="0.25">
      <c r="N39" s="70"/>
      <c r="O39" s="70"/>
    </row>
    <row r="40" spans="6:21" x14ac:dyDescent="0.25">
      <c r="N40" s="70"/>
      <c r="O40" s="70"/>
    </row>
    <row r="41" spans="6:21" x14ac:dyDescent="0.25">
      <c r="N41" s="70"/>
      <c r="O41" s="70"/>
    </row>
    <row r="42" spans="6:21" x14ac:dyDescent="0.25">
      <c r="N42" s="70"/>
      <c r="O42" s="70"/>
    </row>
    <row r="43" spans="6:21" x14ac:dyDescent="0.25">
      <c r="N43" s="70"/>
      <c r="O43" s="70"/>
    </row>
    <row r="44" spans="6:21" x14ac:dyDescent="0.25">
      <c r="N44" s="70"/>
      <c r="O44" s="70"/>
    </row>
    <row r="45" spans="6:21" x14ac:dyDescent="0.25">
      <c r="N45" s="70"/>
      <c r="O45" s="70"/>
    </row>
    <row r="46" spans="6:21" x14ac:dyDescent="0.25">
      <c r="N46" s="70"/>
      <c r="O46" s="70"/>
    </row>
    <row r="47" spans="6:21" x14ac:dyDescent="0.25">
      <c r="N47" s="70"/>
      <c r="O47" s="70"/>
    </row>
    <row r="48" spans="6:21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V1:W2"/>
    <mergeCell ref="C28:E28"/>
    <mergeCell ref="R1:T1"/>
    <mergeCell ref="C1:E1"/>
    <mergeCell ref="F1:I1"/>
    <mergeCell ref="J1:M1"/>
    <mergeCell ref="C14:E14"/>
    <mergeCell ref="N1:O1"/>
  </mergeCells>
  <conditionalFormatting sqref="W4">
    <cfRule type="cellIs" dxfId="73" priority="4" operator="equal">
      <formula>"non-compliant"</formula>
    </cfRule>
    <cfRule type="cellIs" dxfId="72" priority="5" operator="greaterThan">
      <formula>"non-compliant"</formula>
    </cfRule>
  </conditionalFormatting>
  <conditionalFormatting sqref="W3:X10 W15:X18 W12:X13 X11">
    <cfRule type="cellIs" dxfId="71" priority="3" operator="equal">
      <formula>"non-compliant"</formula>
    </cfRule>
  </conditionalFormatting>
  <conditionalFormatting sqref="W14:X14">
    <cfRule type="cellIs" dxfId="70" priority="2" operator="equal">
      <formula>"non-compliant"</formula>
    </cfRule>
  </conditionalFormatting>
  <conditionalFormatting sqref="W11">
    <cfRule type="containsText" dxfId="6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A16" workbookViewId="0">
      <pane xSplit="1" topLeftCell="J1" activePane="topRight" state="frozen"/>
      <selection pane="topRight" activeCell="T32" sqref="T32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0" max="20" width="11.7109375" customWidth="1"/>
    <col min="21" max="21" width="12.7109375" customWidth="1"/>
    <col min="22" max="22" width="19.42578125" customWidth="1"/>
    <col min="23" max="23" width="11.8554687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11" t="s">
        <v>102</v>
      </c>
      <c r="S1" s="112"/>
      <c r="T1" s="113"/>
      <c r="U1" s="114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36">
        <v>0.05</v>
      </c>
      <c r="S2" s="36">
        <v>0.5</v>
      </c>
      <c r="T2" s="36">
        <v>0.95</v>
      </c>
      <c r="U2" s="115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21">
        <v>8.0784000000000002</v>
      </c>
      <c r="S3" s="21">
        <v>9.2415000000000003</v>
      </c>
      <c r="T3" s="21">
        <v>11.604100000000001</v>
      </c>
      <c r="U3" s="99">
        <v>15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21">
        <v>17.884899999999998</v>
      </c>
      <c r="S4" s="21">
        <v>20.5915</v>
      </c>
      <c r="T4" s="21">
        <v>23.970849999999999</v>
      </c>
      <c r="U4" s="99">
        <v>25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21">
        <v>112.29049999999999</v>
      </c>
      <c r="S5" s="21">
        <v>123.693</v>
      </c>
      <c r="T5" s="21">
        <v>145.68450000000001</v>
      </c>
      <c r="U5" s="99">
        <v>260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21">
        <v>17.4892</v>
      </c>
      <c r="S6" s="21">
        <v>19.940000000000001</v>
      </c>
      <c r="T6" s="21">
        <v>22.679500000000001</v>
      </c>
      <c r="U6" s="99">
        <v>30</v>
      </c>
      <c r="V6" s="8" t="s">
        <v>98</v>
      </c>
      <c r="W6" s="12" t="str">
        <f>IF(T6&lt;=40,"compliant","non-compliant")</f>
        <v>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21">
        <v>2.5000000000000001E-2</v>
      </c>
      <c r="S7" s="21">
        <v>0.224</v>
      </c>
      <c r="T7" s="21">
        <v>0.48010000000000003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21">
        <v>2.9636</v>
      </c>
      <c r="S8" s="21">
        <v>3.2360000000000002</v>
      </c>
      <c r="T8" s="21">
        <v>3.6880000000000002</v>
      </c>
      <c r="U8" s="99">
        <v>50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21">
        <v>6.5438499999999999</v>
      </c>
      <c r="S9" s="21">
        <v>7.6994999999999996</v>
      </c>
      <c r="T9" s="21">
        <v>9.6414000000000009</v>
      </c>
      <c r="U9" s="99">
        <v>30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21">
        <v>11.9175</v>
      </c>
      <c r="S10" s="21">
        <v>13.763999999999999</v>
      </c>
      <c r="T10" s="21">
        <v>15.7075</v>
      </c>
      <c r="U10" s="99">
        <v>70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38">
        <v>2.5000000000000001E-2</v>
      </c>
      <c r="S11" s="38">
        <v>3.7499999999999999E-2</v>
      </c>
      <c r="T11" s="38">
        <v>0.20280000000000001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38">
        <v>2.5000000000000001E-2</v>
      </c>
      <c r="S12" s="38">
        <v>0.05</v>
      </c>
      <c r="T12" s="38">
        <v>8.9399999999999993E-2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38">
        <v>1.255E-2</v>
      </c>
      <c r="S13" s="38">
        <v>4.3499999999999997E-2</v>
      </c>
      <c r="T13" s="38">
        <v>0.12415</v>
      </c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21">
        <v>7.6011499999999996</v>
      </c>
      <c r="S14" s="21">
        <v>7.968</v>
      </c>
      <c r="T14" s="21">
        <v>8.1311499999999999</v>
      </c>
      <c r="U14" s="99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37">
        <v>5.0000000000000001E-3</v>
      </c>
      <c r="S15" s="37">
        <v>0.01</v>
      </c>
      <c r="T15" s="37">
        <v>3.9E-2</v>
      </c>
      <c r="U15" s="99">
        <v>0.01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21">
        <v>7.2829499999999996</v>
      </c>
      <c r="S16" s="21">
        <v>9.4450000000000003</v>
      </c>
      <c r="T16" s="21">
        <v>14.416600000000001</v>
      </c>
      <c r="U16" s="99">
        <v>20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21">
        <v>40.899050000000003</v>
      </c>
      <c r="S17" s="21">
        <v>49.335999999999999</v>
      </c>
      <c r="T17" s="21">
        <v>60.591299999999997</v>
      </c>
      <c r="U17" s="99">
        <v>70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2"/>
      <c r="S18" s="2"/>
      <c r="T18" s="2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18"/>
      <c r="S19" s="18"/>
      <c r="T19" s="18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9">
    <mergeCell ref="C14:E14"/>
    <mergeCell ref="C28:E28"/>
    <mergeCell ref="V1:W2"/>
    <mergeCell ref="R1:T1"/>
    <mergeCell ref="C1:E1"/>
    <mergeCell ref="F1:I1"/>
    <mergeCell ref="J1:M1"/>
    <mergeCell ref="U1:U2"/>
    <mergeCell ref="N1:O1"/>
  </mergeCells>
  <conditionalFormatting sqref="W4">
    <cfRule type="cellIs" dxfId="68" priority="4" operator="equal">
      <formula>"non-compliant"</formula>
    </cfRule>
    <cfRule type="cellIs" dxfId="67" priority="5" operator="greaterThan">
      <formula>"non-compliant"</formula>
    </cfRule>
  </conditionalFormatting>
  <conditionalFormatting sqref="W3:X10 W15:X18 W12:X13 X11">
    <cfRule type="cellIs" dxfId="66" priority="3" operator="equal">
      <formula>"non-compliant"</formula>
    </cfRule>
  </conditionalFormatting>
  <conditionalFormatting sqref="W14:X14">
    <cfRule type="cellIs" dxfId="65" priority="2" operator="equal">
      <formula>"non-compliant"</formula>
    </cfRule>
  </conditionalFormatting>
  <conditionalFormatting sqref="W11">
    <cfRule type="containsText" dxfId="64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4"/>
  <sheetViews>
    <sheetView workbookViewId="0">
      <pane xSplit="1" topLeftCell="V1" activePane="topRight" state="frozen"/>
      <selection pane="topRight" activeCell="AG3" sqref="AG3:AG29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1" max="22" width="9.5703125" bestFit="1" customWidth="1"/>
    <col min="34" max="34" width="17.42578125" customWidth="1"/>
    <col min="35" max="35" width="17.7109375" style="17" customWidth="1"/>
    <col min="36" max="36" width="9.85546875" customWidth="1"/>
  </cols>
  <sheetData>
    <row r="1" spans="1:36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16">
        <v>1000009852</v>
      </c>
      <c r="S1" s="116"/>
      <c r="T1" s="116"/>
      <c r="U1" s="116">
        <v>1000009853</v>
      </c>
      <c r="V1" s="116"/>
      <c r="W1" s="116"/>
      <c r="X1" s="116">
        <v>1000009854</v>
      </c>
      <c r="Y1" s="116"/>
      <c r="Z1" s="116"/>
      <c r="AA1" s="117">
        <v>194098</v>
      </c>
      <c r="AB1" s="117"/>
      <c r="AC1" s="118"/>
      <c r="AD1" s="119">
        <v>190143</v>
      </c>
      <c r="AE1" s="117"/>
      <c r="AF1" s="118"/>
      <c r="AG1" s="3" t="s">
        <v>6</v>
      </c>
      <c r="AH1" s="100" t="s">
        <v>96</v>
      </c>
      <c r="AI1" s="101"/>
      <c r="AJ1" s="8"/>
    </row>
    <row r="2" spans="1:36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36">
        <v>0.05</v>
      </c>
      <c r="S2" s="36">
        <v>0.5</v>
      </c>
      <c r="T2" s="36">
        <v>0.95</v>
      </c>
      <c r="U2" s="36">
        <v>0.05</v>
      </c>
      <c r="V2" s="36">
        <v>0.5</v>
      </c>
      <c r="W2" s="36">
        <v>0.95</v>
      </c>
      <c r="X2" s="36">
        <v>0.05</v>
      </c>
      <c r="Y2" s="36">
        <v>0.5</v>
      </c>
      <c r="Z2" s="36">
        <v>0.95</v>
      </c>
      <c r="AA2" s="36">
        <v>0.05</v>
      </c>
      <c r="AB2" s="36">
        <v>0.5</v>
      </c>
      <c r="AC2" s="36">
        <v>0.95</v>
      </c>
      <c r="AD2" s="36">
        <v>0.05</v>
      </c>
      <c r="AE2" s="36">
        <v>0.5</v>
      </c>
      <c r="AF2" s="36">
        <v>0.95</v>
      </c>
      <c r="AG2" s="6"/>
      <c r="AH2" s="102"/>
      <c r="AI2" s="103"/>
      <c r="AJ2" s="8"/>
    </row>
    <row r="3" spans="1:36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40">
        <v>14.5565</v>
      </c>
      <c r="S3" s="40">
        <v>40</v>
      </c>
      <c r="T3" s="40">
        <v>70</v>
      </c>
      <c r="U3" s="40">
        <v>10.084</v>
      </c>
      <c r="V3" s="40">
        <v>17.0945</v>
      </c>
      <c r="W3" s="40">
        <v>51</v>
      </c>
      <c r="X3" s="40">
        <v>6.95275</v>
      </c>
      <c r="Y3" s="40">
        <v>20.5</v>
      </c>
      <c r="Z3" s="40">
        <v>43.5</v>
      </c>
      <c r="AA3" s="42">
        <v>18.1036</v>
      </c>
      <c r="AB3" s="42">
        <v>19.768000000000001</v>
      </c>
      <c r="AC3" s="42">
        <v>21.8584</v>
      </c>
      <c r="AD3" s="42">
        <v>15.4846</v>
      </c>
      <c r="AE3" s="42">
        <v>20.670999999999999</v>
      </c>
      <c r="AF3" s="42">
        <v>33.1008</v>
      </c>
      <c r="AG3" s="99">
        <v>15</v>
      </c>
      <c r="AH3" s="8" t="s">
        <v>1</v>
      </c>
      <c r="AI3" s="12" t="str">
        <f>IF(AF3&lt;=T3,"compliant","noncompliance")</f>
        <v>compliant</v>
      </c>
      <c r="AJ3" s="12"/>
    </row>
    <row r="4" spans="1:36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40">
        <v>5.4516999999999998</v>
      </c>
      <c r="S4" s="40">
        <v>9</v>
      </c>
      <c r="T4" s="40">
        <v>12</v>
      </c>
      <c r="U4" s="40">
        <v>2.75</v>
      </c>
      <c r="V4" s="40">
        <v>7.3644999999999996</v>
      </c>
      <c r="W4" s="40">
        <v>9.25</v>
      </c>
      <c r="X4" s="40">
        <v>3.5</v>
      </c>
      <c r="Y4" s="40">
        <v>4.8525</v>
      </c>
      <c r="Z4" s="40">
        <v>8</v>
      </c>
      <c r="AA4" s="42">
        <v>6.3952999999999998</v>
      </c>
      <c r="AB4" s="42">
        <v>7.0460000000000003</v>
      </c>
      <c r="AC4" s="42">
        <v>8.8514999999999997</v>
      </c>
      <c r="AD4" s="42">
        <v>5.1840000000000002</v>
      </c>
      <c r="AE4" s="42">
        <v>8.2129999999999992</v>
      </c>
      <c r="AF4" s="42">
        <v>15.63</v>
      </c>
      <c r="AG4" s="99">
        <v>25</v>
      </c>
      <c r="AH4" s="8" t="s">
        <v>97</v>
      </c>
      <c r="AI4" s="12" t="str">
        <f>IF(AF4&lt;=100,"compliant","non-compliant")</f>
        <v>compliant</v>
      </c>
      <c r="AJ4" s="12"/>
    </row>
    <row r="5" spans="1:36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40">
        <v>108.6454</v>
      </c>
      <c r="S5" s="40">
        <v>161.81800000000001</v>
      </c>
      <c r="T5" s="40">
        <v>183.75309999999999</v>
      </c>
      <c r="U5" s="40">
        <v>84.811999999999998</v>
      </c>
      <c r="V5" s="40">
        <v>110.871</v>
      </c>
      <c r="W5" s="40">
        <v>145.80484999999999</v>
      </c>
      <c r="X5" s="40">
        <v>62.571399999999997</v>
      </c>
      <c r="Y5" s="40">
        <v>83.965000000000003</v>
      </c>
      <c r="Z5" s="40">
        <v>108.32765000000001</v>
      </c>
      <c r="AA5" s="42">
        <v>169.80699999999999</v>
      </c>
      <c r="AB5" s="42">
        <v>179.2</v>
      </c>
      <c r="AC5" s="42">
        <v>189.4692</v>
      </c>
      <c r="AD5" s="42">
        <v>138.77279999999999</v>
      </c>
      <c r="AE5" s="42">
        <v>187.02799999999999</v>
      </c>
      <c r="AF5" s="95">
        <v>305.33339999999998</v>
      </c>
      <c r="AG5" s="99">
        <v>260</v>
      </c>
      <c r="AH5" s="8" t="s">
        <v>3</v>
      </c>
      <c r="AI5" s="12" t="str">
        <f>IF(AF5&lt;=260,"compliant","non-compliant")</f>
        <v>non-compliant</v>
      </c>
      <c r="AJ5" s="12"/>
    </row>
    <row r="6" spans="1:36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40">
        <v>14.855</v>
      </c>
      <c r="S6" s="40">
        <v>20.9</v>
      </c>
      <c r="T6" s="40">
        <v>31.08</v>
      </c>
      <c r="U6" s="40">
        <v>8</v>
      </c>
      <c r="V6" s="40">
        <v>13</v>
      </c>
      <c r="W6" s="40">
        <v>42.6</v>
      </c>
      <c r="X6" s="40">
        <v>8.6664999999999992</v>
      </c>
      <c r="Y6" s="40">
        <v>12.305</v>
      </c>
      <c r="Z6" s="40">
        <v>23.04</v>
      </c>
      <c r="AA6" s="42">
        <v>21.329000000000001</v>
      </c>
      <c r="AB6" s="42">
        <v>21.97</v>
      </c>
      <c r="AC6" s="42">
        <v>23.498000000000001</v>
      </c>
      <c r="AD6" s="42">
        <v>10.452500000000001</v>
      </c>
      <c r="AE6" s="42">
        <v>23.1</v>
      </c>
      <c r="AF6" s="95">
        <v>96.19</v>
      </c>
      <c r="AG6" s="99">
        <v>30</v>
      </c>
      <c r="AH6" s="8" t="s">
        <v>98</v>
      </c>
      <c r="AI6" s="12" t="str">
        <f>IF(AF6&lt;=40,"compliant","non-compliant")</f>
        <v>non-compliant</v>
      </c>
      <c r="AJ6" s="12"/>
    </row>
    <row r="7" spans="1:36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40">
        <v>7.2999999999999995E-2</v>
      </c>
      <c r="S7" s="40">
        <v>0.1</v>
      </c>
      <c r="T7" s="40">
        <v>0.1449</v>
      </c>
      <c r="U7" s="40">
        <v>7.7499999999999999E-2</v>
      </c>
      <c r="V7" s="40">
        <v>0.13300000000000001</v>
      </c>
      <c r="W7" s="40">
        <v>0.28775000000000001</v>
      </c>
      <c r="X7" s="40">
        <v>7.7499999999999999E-2</v>
      </c>
      <c r="Y7" s="40">
        <v>0.1</v>
      </c>
      <c r="Z7" s="40">
        <v>0.29149999999999998</v>
      </c>
      <c r="AA7" s="42">
        <v>0.16250000000000001</v>
      </c>
      <c r="AB7" s="42">
        <v>0.20100000000000001</v>
      </c>
      <c r="AC7" s="42">
        <v>0.55489999999999995</v>
      </c>
      <c r="AD7" s="42">
        <v>6.8500000000000005E-2</v>
      </c>
      <c r="AE7" s="42">
        <v>0.18</v>
      </c>
      <c r="AF7" s="42">
        <v>0.41549999999999998</v>
      </c>
      <c r="AG7" s="99">
        <v>0.75</v>
      </c>
      <c r="AH7" s="8" t="s">
        <v>1</v>
      </c>
      <c r="AI7" s="12" t="str">
        <f>IF(AF7&lt;=1,"compliant","non-compliant")</f>
        <v>compliant</v>
      </c>
      <c r="AJ7" s="12"/>
    </row>
    <row r="8" spans="1:36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40">
        <v>0.75075000000000003</v>
      </c>
      <c r="S8" s="40">
        <v>1.25</v>
      </c>
      <c r="T8" s="40">
        <v>1.4376500000000001</v>
      </c>
      <c r="U8" s="40">
        <v>0.9</v>
      </c>
      <c r="V8" s="40">
        <v>1.399</v>
      </c>
      <c r="W8" s="40">
        <v>3.0564</v>
      </c>
      <c r="X8" s="40">
        <v>0.58799999999999997</v>
      </c>
      <c r="Y8" s="40">
        <v>0.72</v>
      </c>
      <c r="Z8" s="40">
        <v>1.494</v>
      </c>
      <c r="AA8" s="42">
        <v>1.7023999999999999</v>
      </c>
      <c r="AB8" s="42">
        <v>1.87</v>
      </c>
      <c r="AC8" s="42">
        <v>3.2158000000000002</v>
      </c>
      <c r="AD8" s="42">
        <v>1.07345</v>
      </c>
      <c r="AE8" s="42">
        <v>2.1520000000000001</v>
      </c>
      <c r="AF8" s="42">
        <v>2.8374000000000001</v>
      </c>
      <c r="AG8" s="99">
        <v>10</v>
      </c>
      <c r="AH8" s="8" t="s">
        <v>1</v>
      </c>
      <c r="AI8" s="12" t="str">
        <f>IF(AF8&lt;=40,"compliant","non-compliant")</f>
        <v>compliant</v>
      </c>
      <c r="AJ8" s="12"/>
    </row>
    <row r="9" spans="1:36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40">
        <v>7.2735000000000003</v>
      </c>
      <c r="S9" s="40">
        <v>30</v>
      </c>
      <c r="T9" s="40">
        <v>54</v>
      </c>
      <c r="U9" s="40">
        <v>4.516</v>
      </c>
      <c r="V9" s="40">
        <v>9</v>
      </c>
      <c r="W9" s="40">
        <v>30</v>
      </c>
      <c r="X9" s="40">
        <v>4.0787500000000003</v>
      </c>
      <c r="Y9" s="40">
        <v>18.5</v>
      </c>
      <c r="Z9" s="40">
        <v>34</v>
      </c>
      <c r="AA9" s="42">
        <v>9.7685999999999993</v>
      </c>
      <c r="AB9" s="42">
        <v>9.9659999999999993</v>
      </c>
      <c r="AC9" s="42">
        <v>10.4871</v>
      </c>
      <c r="AD9" s="42">
        <v>6.8807999999999998</v>
      </c>
      <c r="AE9" s="42">
        <v>10.513999999999999</v>
      </c>
      <c r="AF9" s="42">
        <v>18.7346</v>
      </c>
      <c r="AG9" s="99">
        <v>30</v>
      </c>
      <c r="AH9" s="8" t="s">
        <v>1</v>
      </c>
      <c r="AI9" s="12" t="str">
        <f>IF(AF9&lt;=50,"compliant","non-compliant")</f>
        <v>compliant</v>
      </c>
      <c r="AJ9" s="12"/>
    </row>
    <row r="10" spans="1:36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40">
        <v>6.8746</v>
      </c>
      <c r="S10" s="40">
        <v>9.641</v>
      </c>
      <c r="T10" s="40">
        <v>14.789199999999999</v>
      </c>
      <c r="U10" s="40">
        <v>6.0670000000000002</v>
      </c>
      <c r="V10" s="40">
        <v>9.7230000000000008</v>
      </c>
      <c r="W10" s="40">
        <v>15.3</v>
      </c>
      <c r="X10" s="40">
        <v>3.17875</v>
      </c>
      <c r="Y10" s="40">
        <v>5.8194999999999997</v>
      </c>
      <c r="Z10" s="40">
        <v>9.2200000000000006</v>
      </c>
      <c r="AA10" s="42">
        <v>5.7477999999999998</v>
      </c>
      <c r="AB10" s="42">
        <v>11.47</v>
      </c>
      <c r="AC10" s="42">
        <v>16.7622</v>
      </c>
      <c r="AD10" s="42">
        <v>5.7784000000000004</v>
      </c>
      <c r="AE10" s="42">
        <v>10.996</v>
      </c>
      <c r="AF10" s="42">
        <v>19.538</v>
      </c>
      <c r="AG10" s="99">
        <v>20</v>
      </c>
      <c r="AH10" s="8" t="s">
        <v>3</v>
      </c>
      <c r="AI10" s="12" t="str">
        <f>IF(AF10&lt;=70,"compliant","non- compliant")</f>
        <v>compliant</v>
      </c>
      <c r="AJ10" s="12"/>
    </row>
    <row r="11" spans="1:36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40">
        <v>0.02</v>
      </c>
      <c r="S11" s="40">
        <v>0.1</v>
      </c>
      <c r="T11" s="40">
        <v>0.26</v>
      </c>
      <c r="U11" s="40">
        <v>0.02</v>
      </c>
      <c r="V11" s="40">
        <v>0.1</v>
      </c>
      <c r="W11" s="40">
        <v>0.2475</v>
      </c>
      <c r="X11" s="40">
        <v>0.02</v>
      </c>
      <c r="Y11" s="40">
        <v>0.1</v>
      </c>
      <c r="Z11" s="40">
        <v>0.32500000000000001</v>
      </c>
      <c r="AA11" s="42">
        <v>0.05</v>
      </c>
      <c r="AB11" s="42">
        <v>0.05</v>
      </c>
      <c r="AC11" s="42">
        <v>0.05</v>
      </c>
      <c r="AD11" s="42">
        <v>2.5000000000000001E-2</v>
      </c>
      <c r="AE11" s="42">
        <v>2.5000000000000001E-2</v>
      </c>
      <c r="AF11" s="42">
        <v>8.3000000000000004E-2</v>
      </c>
      <c r="AG11" s="99">
        <v>0.05</v>
      </c>
      <c r="AH11" s="97" t="s">
        <v>0</v>
      </c>
      <c r="AI11" s="12" t="str">
        <f>IF(AE11&lt;=0.15,"compliant","non-compliant")</f>
        <v>compliant</v>
      </c>
      <c r="AJ11" s="12"/>
    </row>
    <row r="12" spans="1:36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40">
        <v>5.1700000000000003E-2</v>
      </c>
      <c r="S12" s="40">
        <v>0.14399999999999999</v>
      </c>
      <c r="T12" s="40">
        <v>0.19464999999999999</v>
      </c>
      <c r="U12" s="40">
        <v>0.04</v>
      </c>
      <c r="V12" s="40">
        <v>0.04</v>
      </c>
      <c r="W12" s="40">
        <v>7.485E-2</v>
      </c>
      <c r="X12" s="40">
        <v>2.5000000000000001E-2</v>
      </c>
      <c r="Y12" s="40">
        <v>2.5000000000000001E-2</v>
      </c>
      <c r="Z12" s="40">
        <v>0.182</v>
      </c>
      <c r="AA12" s="42">
        <v>0.05</v>
      </c>
      <c r="AB12" s="42">
        <v>0.05</v>
      </c>
      <c r="AC12" s="42">
        <v>0.27629999999999999</v>
      </c>
      <c r="AD12" s="42">
        <v>2.0449999999999999E-2</v>
      </c>
      <c r="AE12" s="42">
        <v>0.154</v>
      </c>
      <c r="AF12" s="42">
        <v>0.5333</v>
      </c>
      <c r="AG12" s="99">
        <v>0.5</v>
      </c>
      <c r="AH12" s="8" t="s">
        <v>1</v>
      </c>
      <c r="AI12" s="12" t="str">
        <f>IF(AE12&lt;=10,"compliant","non-compliant")</f>
        <v>compliant</v>
      </c>
      <c r="AJ12" s="12"/>
    </row>
    <row r="13" spans="1:36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41"/>
      <c r="S13" s="41"/>
      <c r="T13" s="41"/>
      <c r="U13" s="41"/>
      <c r="V13" s="41"/>
      <c r="W13" s="41"/>
      <c r="X13" s="41"/>
      <c r="Y13" s="41"/>
      <c r="Z13" s="41"/>
      <c r="AA13" s="42">
        <v>0.01</v>
      </c>
      <c r="AB13" s="42">
        <v>0.01</v>
      </c>
      <c r="AC13" s="42">
        <v>0.01</v>
      </c>
      <c r="AD13" s="42">
        <v>6.0000000000000001E-3</v>
      </c>
      <c r="AE13" s="42">
        <v>2.5499999999999998E-2</v>
      </c>
      <c r="AF13" s="42">
        <v>0.28935</v>
      </c>
      <c r="AG13" s="99">
        <v>0.25</v>
      </c>
      <c r="AH13" s="8"/>
      <c r="AI13" s="12"/>
      <c r="AJ13" s="12"/>
    </row>
    <row r="14" spans="1:36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40">
        <v>7.101</v>
      </c>
      <c r="S14" s="40">
        <v>7.72</v>
      </c>
      <c r="T14" s="40">
        <v>8.1342999999999996</v>
      </c>
      <c r="U14" s="40">
        <v>6.95</v>
      </c>
      <c r="V14" s="40">
        <v>7.6</v>
      </c>
      <c r="W14" s="40">
        <v>8.2535000000000007</v>
      </c>
      <c r="X14" s="40">
        <v>7.0685000000000002</v>
      </c>
      <c r="Y14" s="40">
        <v>7.6924999999999999</v>
      </c>
      <c r="Z14" s="40">
        <v>8.1315000000000008</v>
      </c>
      <c r="AA14" s="42">
        <v>7.9978999999999996</v>
      </c>
      <c r="AB14" s="42">
        <v>8.2420000000000009</v>
      </c>
      <c r="AC14" s="42">
        <v>8.4492999999999991</v>
      </c>
      <c r="AD14" s="42">
        <v>7.64595</v>
      </c>
      <c r="AE14" s="42">
        <v>8.0625</v>
      </c>
      <c r="AF14" s="42">
        <v>8.4514999999999993</v>
      </c>
      <c r="AG14" s="99" t="s">
        <v>91</v>
      </c>
      <c r="AH14" s="9" t="s">
        <v>3</v>
      </c>
      <c r="AI14" s="12" t="str">
        <f>IF(AD14&gt;=6.5,"compliant","non-compliant")</f>
        <v>compliant</v>
      </c>
      <c r="AJ14" s="12" t="str">
        <f>IF(AF14&lt;=8.4,"compliant","non-compliant")</f>
        <v>non-compliant</v>
      </c>
    </row>
    <row r="15" spans="1:36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40">
        <v>6.0000000000000001E-3</v>
      </c>
      <c r="S15" s="40">
        <v>0.1</v>
      </c>
      <c r="T15" s="40">
        <v>0.1</v>
      </c>
      <c r="U15" s="40">
        <v>5.0000000000000001E-3</v>
      </c>
      <c r="V15" s="40">
        <v>0.1</v>
      </c>
      <c r="W15" s="40">
        <v>0.8</v>
      </c>
      <c r="X15" s="40">
        <v>5.0000000000000001E-3</v>
      </c>
      <c r="Y15" s="40">
        <v>0.1</v>
      </c>
      <c r="Z15" s="40">
        <v>1.01</v>
      </c>
      <c r="AA15" s="42">
        <v>0.01</v>
      </c>
      <c r="AB15" s="42">
        <v>0.01</v>
      </c>
      <c r="AC15" s="42">
        <v>0.01</v>
      </c>
      <c r="AD15" s="42">
        <v>5.0000000000000001E-3</v>
      </c>
      <c r="AE15" s="42">
        <v>6.0000000000000001E-3</v>
      </c>
      <c r="AF15" s="42">
        <v>3.925E-2</v>
      </c>
      <c r="AG15" s="99">
        <v>0.01</v>
      </c>
      <c r="AH15" s="8" t="s">
        <v>0</v>
      </c>
      <c r="AI15" s="12" t="str">
        <f>IF(AE15&lt;=0.025,"compliant","non-compliant")</f>
        <v>compliant</v>
      </c>
      <c r="AJ15" s="12"/>
    </row>
    <row r="16" spans="1:36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40">
        <v>2</v>
      </c>
      <c r="S16" s="40">
        <v>8.5259999999999998</v>
      </c>
      <c r="T16" s="40">
        <v>15.209899999999999</v>
      </c>
      <c r="U16" s="40">
        <v>1.5</v>
      </c>
      <c r="V16" s="40">
        <v>2</v>
      </c>
      <c r="W16" s="40">
        <v>13.135</v>
      </c>
      <c r="X16" s="40">
        <v>1.5</v>
      </c>
      <c r="Y16" s="40">
        <v>2</v>
      </c>
      <c r="Z16" s="40">
        <v>13.2</v>
      </c>
      <c r="AA16" s="42">
        <v>5.24</v>
      </c>
      <c r="AB16" s="42">
        <v>7.157</v>
      </c>
      <c r="AC16" s="42">
        <v>7.7984999999999998</v>
      </c>
      <c r="AD16" s="42">
        <v>4.7944500000000003</v>
      </c>
      <c r="AE16" s="42">
        <v>10.676</v>
      </c>
      <c r="AF16" s="42">
        <v>18.554300000000001</v>
      </c>
      <c r="AG16" s="99">
        <v>20</v>
      </c>
      <c r="AH16" s="61" t="s">
        <v>99</v>
      </c>
      <c r="AI16" s="12" t="str">
        <f>IF(AF16&lt;=400,"compliant","non-complaint")</f>
        <v>compliant</v>
      </c>
      <c r="AJ16" s="12"/>
    </row>
    <row r="17" spans="1:36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42">
        <v>63.795499999999997</v>
      </c>
      <c r="S17" s="42">
        <v>90</v>
      </c>
      <c r="T17" s="42">
        <v>128</v>
      </c>
      <c r="U17" s="42">
        <v>35.75</v>
      </c>
      <c r="V17" s="42">
        <v>59.146500000000003</v>
      </c>
      <c r="W17" s="42">
        <v>133.25</v>
      </c>
      <c r="X17" s="42">
        <v>36.557749999999999</v>
      </c>
      <c r="Y17" s="42">
        <v>56</v>
      </c>
      <c r="Z17" s="42">
        <v>119</v>
      </c>
      <c r="AA17" s="42">
        <v>89.732299999999995</v>
      </c>
      <c r="AB17" s="42">
        <v>96.563000000000002</v>
      </c>
      <c r="AC17" s="42">
        <v>104.619</v>
      </c>
      <c r="AD17" s="42">
        <v>64.882199999999997</v>
      </c>
      <c r="AE17" s="42">
        <v>99.893000000000001</v>
      </c>
      <c r="AF17" s="42">
        <v>170.04560000000001</v>
      </c>
      <c r="AG17" s="99">
        <v>120</v>
      </c>
      <c r="AH17" s="8" t="s">
        <v>2</v>
      </c>
      <c r="AI17" s="12" t="str">
        <f>IF(AF17&lt;=300,"compliant","non-compliant")</f>
        <v>compliant</v>
      </c>
      <c r="AJ17" s="12"/>
    </row>
    <row r="18" spans="1:36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99">
        <v>5</v>
      </c>
      <c r="AH18" s="25" t="s">
        <v>1</v>
      </c>
      <c r="AI18" s="8"/>
      <c r="AJ18" s="8"/>
    </row>
    <row r="19" spans="1:36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99">
        <v>9</v>
      </c>
      <c r="AH19" s="50"/>
      <c r="AI19" s="2"/>
      <c r="AJ19" s="2"/>
    </row>
    <row r="20" spans="1:36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99">
        <v>2</v>
      </c>
      <c r="AH20" s="25" t="s">
        <v>3</v>
      </c>
      <c r="AI20" s="2"/>
      <c r="AJ20" s="2"/>
    </row>
    <row r="21" spans="1:36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99">
        <v>25</v>
      </c>
      <c r="AH21" s="25" t="s">
        <v>3</v>
      </c>
      <c r="AI21" s="2"/>
      <c r="AJ21" s="2"/>
    </row>
    <row r="22" spans="1:36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99">
        <v>1</v>
      </c>
      <c r="AH22" s="25"/>
      <c r="AI22" s="2"/>
      <c r="AJ22" s="2"/>
    </row>
    <row r="23" spans="1:36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99">
        <v>130</v>
      </c>
      <c r="AH23" s="25" t="s">
        <v>92</v>
      </c>
      <c r="AI23" s="2"/>
      <c r="AJ23" s="2"/>
    </row>
    <row r="24" spans="1:36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99">
        <v>130</v>
      </c>
      <c r="AH24" s="25" t="s">
        <v>92</v>
      </c>
      <c r="AI24" s="2"/>
      <c r="AJ24" s="2"/>
    </row>
    <row r="25" spans="1:36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99">
        <v>0.01</v>
      </c>
      <c r="AH25" s="25" t="s">
        <v>0</v>
      </c>
      <c r="AI25" s="2"/>
      <c r="AJ25" s="2"/>
    </row>
    <row r="26" spans="1:36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99">
        <v>0.5</v>
      </c>
      <c r="AH26" s="25" t="s">
        <v>93</v>
      </c>
      <c r="AI26" s="2"/>
      <c r="AJ26" s="2"/>
    </row>
    <row r="27" spans="1:36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99">
        <v>7</v>
      </c>
      <c r="AH27" s="25" t="s">
        <v>0</v>
      </c>
      <c r="AI27" s="2"/>
      <c r="AJ27" s="2"/>
    </row>
    <row r="28" spans="1:36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99">
        <v>0.1</v>
      </c>
      <c r="AH28" s="25" t="s">
        <v>1</v>
      </c>
      <c r="AI28" s="2"/>
      <c r="AJ28" s="2"/>
    </row>
    <row r="29" spans="1:36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99">
        <v>0.02</v>
      </c>
      <c r="AH29" s="25" t="s">
        <v>3</v>
      </c>
      <c r="AI29" s="2"/>
      <c r="AJ29" s="2"/>
    </row>
    <row r="30" spans="1:36" x14ac:dyDescent="0.25">
      <c r="N30" s="69"/>
      <c r="O30" s="69"/>
    </row>
    <row r="31" spans="1:36" x14ac:dyDescent="0.25">
      <c r="N31" s="70"/>
      <c r="O31" s="70"/>
    </row>
    <row r="32" spans="1:36" x14ac:dyDescent="0.25">
      <c r="D32" s="71">
        <v>15.4846</v>
      </c>
      <c r="E32" s="71">
        <v>5.1840000000000002</v>
      </c>
      <c r="F32" s="71">
        <v>138.77279999999999</v>
      </c>
      <c r="G32" s="71">
        <v>10.452500000000001</v>
      </c>
      <c r="H32" s="71">
        <v>6.8500000000000005E-2</v>
      </c>
      <c r="I32" s="71">
        <v>1.07345</v>
      </c>
      <c r="J32" s="71">
        <v>6.8807999999999998</v>
      </c>
      <c r="K32" s="71">
        <v>5.7784000000000004</v>
      </c>
      <c r="L32" s="71">
        <v>2.5000000000000001E-2</v>
      </c>
      <c r="M32" s="71">
        <v>2.0449999999999999E-2</v>
      </c>
      <c r="N32" s="70"/>
      <c r="O32" s="70"/>
      <c r="P32" s="71">
        <v>7.64595</v>
      </c>
      <c r="Q32" s="71">
        <v>5.0000000000000001E-3</v>
      </c>
      <c r="R32" s="20">
        <v>4.7944500000000003</v>
      </c>
      <c r="S32" s="20">
        <v>64.882199999999997</v>
      </c>
    </row>
    <row r="33" spans="4:19" x14ac:dyDescent="0.25">
      <c r="D33" s="71">
        <v>20.670999999999999</v>
      </c>
      <c r="E33" s="71">
        <v>8.2129999999999992</v>
      </c>
      <c r="F33" s="71">
        <v>187.02799999999999</v>
      </c>
      <c r="G33" s="71">
        <v>23.1</v>
      </c>
      <c r="H33" s="71">
        <v>0.18</v>
      </c>
      <c r="I33" s="71">
        <v>2.1520000000000001</v>
      </c>
      <c r="J33" s="71">
        <v>10.513999999999999</v>
      </c>
      <c r="K33" s="71">
        <v>10.996</v>
      </c>
      <c r="L33" s="71">
        <v>2.5000000000000001E-2</v>
      </c>
      <c r="M33" s="71">
        <v>0.154</v>
      </c>
      <c r="N33" s="70"/>
      <c r="O33" s="70"/>
      <c r="P33" s="71">
        <v>8.0625</v>
      </c>
      <c r="Q33" s="71">
        <v>6.0000000000000001E-3</v>
      </c>
      <c r="R33" s="20">
        <v>10.676</v>
      </c>
      <c r="S33" s="20">
        <v>99.893000000000001</v>
      </c>
    </row>
    <row r="34" spans="4:19" x14ac:dyDescent="0.25">
      <c r="D34" s="71">
        <v>33.1008</v>
      </c>
      <c r="E34" s="71">
        <v>15.63</v>
      </c>
      <c r="F34" s="71">
        <v>305.33339999999998</v>
      </c>
      <c r="G34" s="71">
        <v>96.19</v>
      </c>
      <c r="H34" s="71">
        <v>0.41549999999999998</v>
      </c>
      <c r="I34" s="71">
        <v>2.8374000000000001</v>
      </c>
      <c r="J34" s="71">
        <v>18.7346</v>
      </c>
      <c r="K34" s="71">
        <v>19.538</v>
      </c>
      <c r="L34" s="71">
        <v>8.3000000000000004E-2</v>
      </c>
      <c r="M34" s="71">
        <v>0.5333</v>
      </c>
      <c r="N34" s="70"/>
      <c r="O34" s="70"/>
      <c r="P34" s="71">
        <v>8.4514999999999993</v>
      </c>
      <c r="Q34" s="71">
        <v>3.925E-2</v>
      </c>
      <c r="R34" s="20">
        <v>18.554300000000001</v>
      </c>
      <c r="S34" s="20">
        <v>170.04560000000001</v>
      </c>
    </row>
    <row r="35" spans="4:19" x14ac:dyDescent="0.25">
      <c r="N35" s="70"/>
      <c r="O35" s="70"/>
    </row>
    <row r="36" spans="4:19" x14ac:dyDescent="0.25">
      <c r="N36" s="70"/>
      <c r="O36" s="70"/>
    </row>
    <row r="37" spans="4:19" x14ac:dyDescent="0.25">
      <c r="N37" s="70"/>
      <c r="O37" s="70"/>
    </row>
    <row r="38" spans="4:19" x14ac:dyDescent="0.25">
      <c r="N38" s="70"/>
      <c r="O38" s="70"/>
    </row>
    <row r="39" spans="4:19" x14ac:dyDescent="0.25">
      <c r="N39" s="70"/>
      <c r="O39" s="70"/>
    </row>
    <row r="40" spans="4:19" x14ac:dyDescent="0.25">
      <c r="N40" s="70"/>
      <c r="O40" s="70"/>
    </row>
    <row r="41" spans="4:19" x14ac:dyDescent="0.25">
      <c r="N41" s="70"/>
      <c r="O41" s="70"/>
    </row>
    <row r="42" spans="4:19" x14ac:dyDescent="0.25">
      <c r="N42" s="70"/>
      <c r="O42" s="70"/>
    </row>
    <row r="43" spans="4:19" x14ac:dyDescent="0.25">
      <c r="N43" s="70"/>
      <c r="O43" s="70"/>
    </row>
    <row r="44" spans="4:19" x14ac:dyDescent="0.25">
      <c r="N44" s="70"/>
      <c r="O44" s="70"/>
    </row>
    <row r="45" spans="4:19" x14ac:dyDescent="0.25">
      <c r="N45" s="70"/>
      <c r="O45" s="70"/>
    </row>
    <row r="46" spans="4:19" x14ac:dyDescent="0.25">
      <c r="N46" s="70"/>
      <c r="O46" s="70"/>
    </row>
    <row r="47" spans="4:19" x14ac:dyDescent="0.25">
      <c r="N47" s="70"/>
      <c r="O47" s="70"/>
    </row>
    <row r="48" spans="4:19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12">
    <mergeCell ref="AH1:AI2"/>
    <mergeCell ref="C28:E28"/>
    <mergeCell ref="U1:W1"/>
    <mergeCell ref="X1:Z1"/>
    <mergeCell ref="AA1:AC1"/>
    <mergeCell ref="AD1:AF1"/>
    <mergeCell ref="R1:T1"/>
    <mergeCell ref="C1:E1"/>
    <mergeCell ref="F1:I1"/>
    <mergeCell ref="J1:M1"/>
    <mergeCell ref="C14:E14"/>
    <mergeCell ref="N1:O1"/>
  </mergeCells>
  <conditionalFormatting sqref="AI4">
    <cfRule type="cellIs" dxfId="63" priority="4" operator="equal">
      <formula>"non-compliant"</formula>
    </cfRule>
    <cfRule type="cellIs" dxfId="62" priority="5" operator="greaterThan">
      <formula>"non-compliant"</formula>
    </cfRule>
  </conditionalFormatting>
  <conditionalFormatting sqref="AI3:AJ10 AI15:AJ18 AI12:AJ13 AJ11">
    <cfRule type="cellIs" dxfId="61" priority="3" operator="equal">
      <formula>"non-compliant"</formula>
    </cfRule>
  </conditionalFormatting>
  <conditionalFormatting sqref="AI14:AJ14">
    <cfRule type="cellIs" dxfId="60" priority="2" operator="equal">
      <formula>"non-compliant"</formula>
    </cfRule>
  </conditionalFormatting>
  <conditionalFormatting sqref="AI11">
    <cfRule type="containsText" dxfId="59" priority="1" operator="containsText" text="non-compliant">
      <formula>NOT(ISERROR(SEARCH("non-compliant",AI11)))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04"/>
  <sheetViews>
    <sheetView workbookViewId="0">
      <pane xSplit="1" topLeftCell="R1" activePane="topRight" state="frozen"/>
      <selection pane="topRight" activeCell="X4" sqref="X4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25" max="25" width="16.140625" customWidth="1"/>
    <col min="26" max="26" width="13.7109375" style="26" customWidth="1"/>
    <col min="27" max="32" width="8.7109375" style="26" customWidth="1"/>
    <col min="33" max="35" width="9.140625" style="26"/>
  </cols>
  <sheetData>
    <row r="1" spans="1:32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20">
        <v>194098</v>
      </c>
      <c r="S1" s="120"/>
      <c r="T1" s="120"/>
      <c r="U1" s="121">
        <v>1000009858</v>
      </c>
      <c r="V1" s="121"/>
      <c r="W1" s="121"/>
      <c r="X1" s="3" t="s">
        <v>6</v>
      </c>
      <c r="Y1" s="100" t="s">
        <v>96</v>
      </c>
      <c r="Z1" s="101"/>
      <c r="AA1" s="8"/>
      <c r="AD1" s="27"/>
      <c r="AE1" s="28"/>
      <c r="AF1" s="28"/>
    </row>
    <row r="2" spans="1:32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44">
        <v>0.05</v>
      </c>
      <c r="S2" s="44">
        <v>0.5</v>
      </c>
      <c r="T2" s="44">
        <v>0.95</v>
      </c>
      <c r="U2" s="44">
        <v>0.05</v>
      </c>
      <c r="V2" s="44">
        <v>0.5</v>
      </c>
      <c r="W2" s="44">
        <v>0.95</v>
      </c>
      <c r="X2" s="6"/>
      <c r="Y2" s="102"/>
      <c r="Z2" s="103"/>
      <c r="AA2" s="8"/>
      <c r="AB2" s="27"/>
      <c r="AC2" s="27"/>
      <c r="AD2" s="27"/>
      <c r="AE2" s="28"/>
      <c r="AF2" s="27"/>
    </row>
    <row r="3" spans="1:32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40">
        <v>18.1036</v>
      </c>
      <c r="S3" s="40">
        <v>19.768000000000001</v>
      </c>
      <c r="T3" s="40">
        <v>21.8584</v>
      </c>
      <c r="U3" s="37">
        <v>26.527450000000002</v>
      </c>
      <c r="V3" s="37">
        <v>36.017000000000003</v>
      </c>
      <c r="W3" s="37">
        <v>70.3</v>
      </c>
      <c r="X3" s="99">
        <v>15</v>
      </c>
      <c r="Y3" s="8" t="s">
        <v>1</v>
      </c>
      <c r="Z3" s="12" t="str">
        <f>IF(W3&lt;=J3,"compliant","non-compliant")</f>
        <v>non-compliant</v>
      </c>
      <c r="AA3" s="12"/>
      <c r="AB3" s="29"/>
      <c r="AC3" s="29"/>
      <c r="AD3" s="29"/>
      <c r="AE3" s="29"/>
      <c r="AF3" s="29"/>
    </row>
    <row r="4" spans="1:32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40">
        <v>6.3952999999999998</v>
      </c>
      <c r="S4" s="40">
        <v>7.0460000000000003</v>
      </c>
      <c r="T4" s="40">
        <v>8.8514999999999997</v>
      </c>
      <c r="U4" s="37">
        <v>2</v>
      </c>
      <c r="V4" s="37">
        <v>4.6689999999999996</v>
      </c>
      <c r="W4" s="37">
        <v>7.65</v>
      </c>
      <c r="X4" s="99">
        <v>25</v>
      </c>
      <c r="Y4" s="8" t="s">
        <v>97</v>
      </c>
      <c r="Z4" s="12" t="str">
        <f>IF(W4&lt;=100,"compliant","non-compliant")</f>
        <v>compliant</v>
      </c>
      <c r="AA4" s="12"/>
      <c r="AB4" s="29"/>
      <c r="AC4" s="29"/>
      <c r="AD4" s="29"/>
      <c r="AE4" s="29"/>
      <c r="AF4" s="29"/>
    </row>
    <row r="5" spans="1:32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40">
        <v>169.80699999999999</v>
      </c>
      <c r="S5" s="40">
        <v>179.2</v>
      </c>
      <c r="T5" s="40">
        <v>189.4692</v>
      </c>
      <c r="U5" s="37">
        <v>197.56524999999999</v>
      </c>
      <c r="V5" s="37">
        <v>263.84800000000001</v>
      </c>
      <c r="W5" s="37">
        <v>306.29725000000002</v>
      </c>
      <c r="X5" s="99">
        <v>260</v>
      </c>
      <c r="Y5" s="8" t="s">
        <v>3</v>
      </c>
      <c r="Z5" s="12" t="str">
        <f>IF(W5&lt;=260,"compliant","non-compliant")</f>
        <v>non-compliant</v>
      </c>
      <c r="AA5" s="12"/>
      <c r="AB5" s="29"/>
      <c r="AC5" s="29"/>
      <c r="AD5" s="29"/>
      <c r="AE5" s="29"/>
    </row>
    <row r="6" spans="1:32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40">
        <v>21.329000000000001</v>
      </c>
      <c r="S6" s="40">
        <v>21.97</v>
      </c>
      <c r="T6" s="40">
        <v>23.498000000000001</v>
      </c>
      <c r="U6" s="37">
        <v>20.059999999999999</v>
      </c>
      <c r="V6" s="37">
        <v>28</v>
      </c>
      <c r="W6" s="37">
        <v>45.56</v>
      </c>
      <c r="X6" s="99">
        <v>50</v>
      </c>
      <c r="Y6" s="8" t="s">
        <v>98</v>
      </c>
      <c r="Z6" s="12" t="str">
        <f>IF(W6&lt;=40,"compliant","non-compliant")</f>
        <v>non-compliant</v>
      </c>
      <c r="AA6" s="12"/>
      <c r="AB6" s="29"/>
      <c r="AC6" s="29"/>
      <c r="AD6" s="29"/>
      <c r="AE6" s="29"/>
      <c r="AF6" s="29"/>
    </row>
    <row r="7" spans="1:32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40">
        <v>0.16250000000000001</v>
      </c>
      <c r="S7" s="40">
        <v>0.20100000000000001</v>
      </c>
      <c r="T7" s="40">
        <v>0.55489999999999995</v>
      </c>
      <c r="U7" s="37">
        <v>1.6750000000000001E-2</v>
      </c>
      <c r="V7" s="37">
        <v>0.1</v>
      </c>
      <c r="W7" s="37">
        <v>0.14655000000000001</v>
      </c>
      <c r="X7" s="99">
        <v>0.75</v>
      </c>
      <c r="Y7" s="8" t="s">
        <v>1</v>
      </c>
      <c r="Z7" s="12" t="str">
        <f>IF(W7&lt;=1,"compliant","non-compliant")</f>
        <v>compliant</v>
      </c>
      <c r="AA7" s="12"/>
      <c r="AB7" s="29"/>
      <c r="AC7" s="29"/>
      <c r="AD7" s="29"/>
      <c r="AE7" s="29"/>
      <c r="AF7" s="29"/>
    </row>
    <row r="8" spans="1:32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40">
        <v>1.7023999999999999</v>
      </c>
      <c r="S8" s="40">
        <v>1.87</v>
      </c>
      <c r="T8" s="40">
        <v>3.2158000000000002</v>
      </c>
      <c r="U8" s="37">
        <v>0.56569999999999998</v>
      </c>
      <c r="V8" s="37">
        <v>0.71499999999999997</v>
      </c>
      <c r="W8" s="37">
        <v>1.6341000000000001</v>
      </c>
      <c r="X8" s="99">
        <v>10</v>
      </c>
      <c r="Y8" s="8" t="s">
        <v>1</v>
      </c>
      <c r="Z8" s="12" t="str">
        <f>IF(W8&lt;=40,"compliant","non-compliant")</f>
        <v>compliant</v>
      </c>
      <c r="AA8" s="12"/>
      <c r="AB8" s="29"/>
      <c r="AC8" s="29"/>
      <c r="AD8" s="29"/>
      <c r="AE8" s="29"/>
      <c r="AF8" s="29"/>
    </row>
    <row r="9" spans="1:32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40">
        <v>9.7685999999999993</v>
      </c>
      <c r="S9" s="40">
        <v>9.9659999999999993</v>
      </c>
      <c r="T9" s="40">
        <v>10.4871</v>
      </c>
      <c r="U9" s="37">
        <v>12.639799999999999</v>
      </c>
      <c r="V9" s="37">
        <v>17.394500000000001</v>
      </c>
      <c r="W9" s="37">
        <v>55.3</v>
      </c>
      <c r="X9" s="99">
        <v>50</v>
      </c>
      <c r="Y9" s="8" t="s">
        <v>1</v>
      </c>
      <c r="Z9" s="12" t="str">
        <f>IF(W9&lt;=50,"compliant","non-compliant")</f>
        <v>non-compliant</v>
      </c>
      <c r="AA9" s="12"/>
      <c r="AB9" s="29"/>
      <c r="AC9" s="29"/>
      <c r="AD9" s="29"/>
      <c r="AE9" s="29"/>
      <c r="AF9" s="29"/>
    </row>
    <row r="10" spans="1:32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40">
        <v>5.7477999999999998</v>
      </c>
      <c r="S10" s="40">
        <v>11.47</v>
      </c>
      <c r="T10" s="40">
        <v>16.7622</v>
      </c>
      <c r="U10" s="37">
        <v>6.7018000000000004</v>
      </c>
      <c r="V10" s="37">
        <v>8.4499999999999993</v>
      </c>
      <c r="W10" s="37">
        <v>13.213699999999999</v>
      </c>
      <c r="X10" s="99">
        <v>20</v>
      </c>
      <c r="Y10" s="8" t="s">
        <v>3</v>
      </c>
      <c r="Z10" s="12" t="str">
        <f>IF(W10&lt;=70,"compliant","non- compliant")</f>
        <v>compliant</v>
      </c>
      <c r="AA10" s="12"/>
      <c r="AB10" s="29"/>
      <c r="AC10" s="29"/>
      <c r="AD10" s="29"/>
      <c r="AE10" s="29"/>
      <c r="AF10" s="29"/>
    </row>
    <row r="11" spans="1:32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40">
        <v>0.05</v>
      </c>
      <c r="S11" s="40">
        <v>0.05</v>
      </c>
      <c r="T11" s="40">
        <v>0.05</v>
      </c>
      <c r="U11" s="37">
        <v>0.02</v>
      </c>
      <c r="V11" s="37">
        <v>5.7000000000000002E-2</v>
      </c>
      <c r="W11" s="37">
        <v>1.83</v>
      </c>
      <c r="X11" s="99">
        <v>0.05</v>
      </c>
      <c r="Y11" s="97" t="s">
        <v>0</v>
      </c>
      <c r="Z11" s="12" t="str">
        <f>IF(V11&lt;=0.15,"compliant","non-compliant")</f>
        <v>compliant</v>
      </c>
      <c r="AA11" s="12"/>
      <c r="AB11" s="29"/>
      <c r="AC11" s="29"/>
      <c r="AD11" s="29"/>
      <c r="AE11" s="29"/>
      <c r="AF11" s="29"/>
    </row>
    <row r="12" spans="1:32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40">
        <v>0.05</v>
      </c>
      <c r="S12" s="40">
        <v>0.05</v>
      </c>
      <c r="T12" s="40">
        <v>0.27629999999999999</v>
      </c>
      <c r="U12" s="37">
        <v>2.5000000000000001E-2</v>
      </c>
      <c r="V12" s="37">
        <v>2.5000000000000001E-2</v>
      </c>
      <c r="W12" s="37">
        <v>6.7392000000000003</v>
      </c>
      <c r="X12" s="99">
        <v>0.5</v>
      </c>
      <c r="Y12" s="8" t="s">
        <v>1</v>
      </c>
      <c r="Z12" s="12" t="str">
        <f>IF(V12&lt;=10,"compliant","non-compliant")</f>
        <v>compliant</v>
      </c>
      <c r="AA12" s="12"/>
      <c r="AB12" s="29"/>
      <c r="AC12" s="29"/>
      <c r="AD12" s="29"/>
      <c r="AE12" s="29"/>
      <c r="AF12" s="29"/>
    </row>
    <row r="13" spans="1:32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40">
        <v>0.01</v>
      </c>
      <c r="S13" s="40">
        <v>0.01</v>
      </c>
      <c r="T13" s="40">
        <v>0.01</v>
      </c>
      <c r="U13" s="37">
        <v>3.3000000000000002E-2</v>
      </c>
      <c r="V13" s="37">
        <v>3.3000000000000002E-2</v>
      </c>
      <c r="W13" s="37">
        <v>3.3000000000000002E-2</v>
      </c>
      <c r="X13" s="99">
        <v>0.25</v>
      </c>
      <c r="Y13" s="8"/>
      <c r="Z13" s="12"/>
      <c r="AA13" s="12"/>
    </row>
    <row r="14" spans="1:32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40">
        <v>7.9978999999999996</v>
      </c>
      <c r="S14" s="40">
        <v>8.2420000000000009</v>
      </c>
      <c r="T14" s="40">
        <v>8.4492999999999991</v>
      </c>
      <c r="U14" s="37">
        <v>7.1779999999999999</v>
      </c>
      <c r="V14" s="37">
        <v>7.9</v>
      </c>
      <c r="W14" s="37">
        <v>8.2850000000000001</v>
      </c>
      <c r="X14" s="99" t="s">
        <v>91</v>
      </c>
      <c r="Y14" s="9" t="s">
        <v>3</v>
      </c>
      <c r="Z14" s="12" t="str">
        <f>IF(U14&gt;=6.5,"compliant","non-compliant")</f>
        <v>compliant</v>
      </c>
      <c r="AA14" s="12" t="str">
        <f>IF(W14&lt;=8.4,"compliant","non-compliant")</f>
        <v>compliant</v>
      </c>
      <c r="AB14" s="30"/>
      <c r="AC14" s="30"/>
      <c r="AD14" s="31"/>
      <c r="AE14" s="32"/>
      <c r="AF14" s="31"/>
    </row>
    <row r="15" spans="1:32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40">
        <v>0.01</v>
      </c>
      <c r="S15" s="40">
        <v>0.01</v>
      </c>
      <c r="T15" s="40">
        <v>0.01</v>
      </c>
      <c r="U15" s="37">
        <v>5.0000000000000001E-3</v>
      </c>
      <c r="V15" s="37">
        <v>0.05</v>
      </c>
      <c r="W15" s="37">
        <v>2.16</v>
      </c>
      <c r="X15" s="99">
        <v>0.01</v>
      </c>
      <c r="Y15" s="8" t="s">
        <v>0</v>
      </c>
      <c r="Z15" s="12" t="str">
        <f>IF(V15&lt;=0.025,"compliant","non-compliant")</f>
        <v>non-compliant</v>
      </c>
      <c r="AA15" s="12"/>
      <c r="AB15" s="29"/>
      <c r="AC15" s="29"/>
      <c r="AD15" s="29"/>
      <c r="AE15" s="29"/>
      <c r="AF15" s="29"/>
    </row>
    <row r="16" spans="1:32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40">
        <v>5.24</v>
      </c>
      <c r="S16" s="40">
        <v>7.157</v>
      </c>
      <c r="T16" s="40">
        <v>7.7984999999999998</v>
      </c>
      <c r="U16" s="37">
        <v>2.6502500000000002</v>
      </c>
      <c r="V16" s="37">
        <v>11.4465</v>
      </c>
      <c r="W16" s="37">
        <v>31.514949999999999</v>
      </c>
      <c r="X16" s="99">
        <v>40</v>
      </c>
      <c r="Y16" s="61" t="s">
        <v>99</v>
      </c>
      <c r="Z16" s="12" t="str">
        <f>IF(W16&lt;=400,"compliant","non-complaint")</f>
        <v>compliant</v>
      </c>
      <c r="AA16" s="12"/>
      <c r="AB16" s="29"/>
      <c r="AC16" s="29"/>
      <c r="AD16" s="29"/>
      <c r="AE16" s="29"/>
      <c r="AF16" s="29"/>
    </row>
    <row r="17" spans="1:32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40">
        <v>89.732299999999995</v>
      </c>
      <c r="S17" s="40">
        <v>96.563000000000002</v>
      </c>
      <c r="T17" s="40">
        <v>104.619</v>
      </c>
      <c r="U17" s="37">
        <v>112.31229999999999</v>
      </c>
      <c r="V17" s="37">
        <v>143.36799999999999</v>
      </c>
      <c r="W17" s="37">
        <v>169.96445</v>
      </c>
      <c r="X17" s="99">
        <v>170</v>
      </c>
      <c r="Y17" s="8" t="s">
        <v>2</v>
      </c>
      <c r="Z17" s="12" t="str">
        <f>IF(W17&lt;=300,"compliant","non-compliant")</f>
        <v>compliant</v>
      </c>
      <c r="AA17" s="12"/>
      <c r="AB17" s="29"/>
      <c r="AC17" s="29"/>
      <c r="AD17" s="29"/>
      <c r="AE17" s="29"/>
      <c r="AF17" s="29"/>
    </row>
    <row r="18" spans="1:32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77"/>
      <c r="R18" s="2"/>
      <c r="S18" s="2"/>
      <c r="T18" s="2"/>
      <c r="U18" s="8"/>
      <c r="V18" s="8"/>
      <c r="W18" s="8"/>
      <c r="X18" s="99">
        <v>5</v>
      </c>
      <c r="Y18" s="25" t="s">
        <v>1</v>
      </c>
      <c r="Z18" s="8"/>
      <c r="AA18" s="8"/>
      <c r="AB18" s="29"/>
      <c r="AC18" s="29"/>
      <c r="AD18" s="29"/>
      <c r="AE18" s="29"/>
      <c r="AF18" s="29"/>
    </row>
    <row r="19" spans="1:32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18"/>
      <c r="S19" s="18"/>
      <c r="T19" s="18"/>
      <c r="U19" s="18"/>
      <c r="V19" s="18"/>
      <c r="W19" s="18"/>
      <c r="X19" s="99">
        <v>9</v>
      </c>
      <c r="Y19" s="50"/>
      <c r="Z19" s="2"/>
      <c r="AA19" s="2"/>
    </row>
    <row r="20" spans="1:32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2"/>
      <c r="V20" s="2"/>
      <c r="W20" s="2"/>
      <c r="X20" s="99">
        <v>2</v>
      </c>
      <c r="Y20" s="25" t="s">
        <v>3</v>
      </c>
      <c r="Z20" s="2"/>
      <c r="AA20" s="2"/>
      <c r="AB20" s="29"/>
      <c r="AC20" s="29"/>
      <c r="AD20" s="29"/>
      <c r="AE20" s="29"/>
      <c r="AF20" s="29"/>
    </row>
    <row r="21" spans="1:32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2"/>
      <c r="V21" s="2"/>
      <c r="W21" s="2"/>
      <c r="X21" s="99">
        <v>25</v>
      </c>
      <c r="Y21" s="25" t="s">
        <v>3</v>
      </c>
      <c r="Z21" s="2"/>
      <c r="AA21" s="2"/>
      <c r="AB21" s="29"/>
      <c r="AC21" s="29"/>
      <c r="AD21" s="33"/>
      <c r="AE21" s="29"/>
      <c r="AF21" s="29"/>
    </row>
    <row r="22" spans="1:32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2"/>
      <c r="V22" s="2"/>
      <c r="W22" s="2"/>
      <c r="X22" s="99">
        <v>1</v>
      </c>
      <c r="Y22" s="25"/>
      <c r="Z22" s="2"/>
      <c r="AA22" s="2"/>
      <c r="AB22" s="29"/>
      <c r="AC22" s="29"/>
      <c r="AD22" s="29"/>
      <c r="AE22" s="29"/>
      <c r="AF22" s="29"/>
    </row>
    <row r="23" spans="1:32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2"/>
      <c r="V23" s="2"/>
      <c r="W23" s="2"/>
      <c r="X23" s="99">
        <v>130</v>
      </c>
      <c r="Y23" s="25" t="s">
        <v>92</v>
      </c>
      <c r="Z23" s="2"/>
      <c r="AA23" s="2"/>
      <c r="AB23" s="29"/>
      <c r="AC23" s="29"/>
      <c r="AD23" s="29"/>
      <c r="AE23" s="29"/>
      <c r="AF23" s="29"/>
    </row>
    <row r="24" spans="1:32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2"/>
      <c r="V24" s="2"/>
      <c r="W24" s="2"/>
      <c r="X24" s="99">
        <v>130</v>
      </c>
      <c r="Y24" s="25" t="s">
        <v>92</v>
      </c>
      <c r="Z24" s="2"/>
      <c r="AA24" s="2"/>
      <c r="AB24" s="29"/>
      <c r="AC24" s="29"/>
      <c r="AD24" s="29"/>
      <c r="AE24" s="29"/>
      <c r="AF24" s="29"/>
    </row>
    <row r="25" spans="1:32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2"/>
      <c r="V25" s="2"/>
      <c r="W25" s="2"/>
      <c r="X25" s="99">
        <v>0.01</v>
      </c>
      <c r="Y25" s="25" t="s">
        <v>0</v>
      </c>
      <c r="Z25" s="2"/>
      <c r="AA25" s="2"/>
      <c r="AB25" s="29"/>
      <c r="AC25" s="29"/>
      <c r="AD25" s="29"/>
      <c r="AE25" s="29"/>
      <c r="AF25" s="29"/>
    </row>
    <row r="26" spans="1:32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2"/>
      <c r="V26" s="2"/>
      <c r="W26" s="2"/>
      <c r="X26" s="99">
        <v>0.5</v>
      </c>
      <c r="Y26" s="25" t="s">
        <v>93</v>
      </c>
      <c r="Z26" s="2"/>
      <c r="AA26" s="2"/>
      <c r="AB26" s="29"/>
      <c r="AC26" s="29"/>
      <c r="AD26" s="29"/>
      <c r="AE26" s="29"/>
      <c r="AF26" s="29"/>
    </row>
    <row r="27" spans="1:32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2"/>
      <c r="V27" s="2"/>
      <c r="W27" s="2"/>
      <c r="X27" s="99">
        <v>7</v>
      </c>
      <c r="Y27" s="25" t="s">
        <v>0</v>
      </c>
      <c r="Z27" s="2"/>
      <c r="AA27" s="2"/>
      <c r="AB27" s="29"/>
      <c r="AC27" s="29"/>
      <c r="AD27" s="29"/>
      <c r="AE27" s="29"/>
      <c r="AF27" s="29"/>
    </row>
    <row r="28" spans="1:32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2"/>
      <c r="V28" s="2"/>
      <c r="W28" s="2"/>
      <c r="X28" s="99">
        <v>0.1</v>
      </c>
      <c r="Y28" s="25" t="s">
        <v>1</v>
      </c>
      <c r="Z28" s="2"/>
      <c r="AA28" s="2"/>
      <c r="AB28" s="29"/>
      <c r="AC28" s="29"/>
      <c r="AD28" s="29"/>
      <c r="AE28" s="29"/>
      <c r="AF28" s="29"/>
    </row>
    <row r="29" spans="1:32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2"/>
      <c r="V29" s="2"/>
      <c r="W29" s="2"/>
      <c r="X29" s="99">
        <v>0.02</v>
      </c>
      <c r="Y29" s="25" t="s">
        <v>3</v>
      </c>
      <c r="Z29" s="2"/>
      <c r="AA29" s="2"/>
      <c r="AB29" s="29"/>
      <c r="AC29" s="29"/>
      <c r="AD29" s="29"/>
      <c r="AE29" s="29"/>
      <c r="AF29" s="29"/>
    </row>
    <row r="30" spans="1:32" x14ac:dyDescent="0.25">
      <c r="N30" s="69"/>
      <c r="O30" s="69"/>
    </row>
    <row r="31" spans="1:32" ht="15.75" thickBot="1" x14ac:dyDescent="0.3">
      <c r="N31" s="70"/>
      <c r="O31" s="70"/>
    </row>
    <row r="32" spans="1:32" ht="15.75" thickBot="1" x14ac:dyDescent="0.3">
      <c r="I32" s="80">
        <v>26.527450000000002</v>
      </c>
      <c r="J32" s="81">
        <v>2</v>
      </c>
      <c r="K32" s="81">
        <v>197.56524999999999</v>
      </c>
      <c r="L32" s="81">
        <v>20.059999999999999</v>
      </c>
      <c r="M32" s="81">
        <v>1.6750000000000001E-2</v>
      </c>
      <c r="N32" s="70"/>
      <c r="O32" s="70"/>
      <c r="P32" s="81">
        <v>12.639799999999999</v>
      </c>
      <c r="Q32" s="81">
        <v>6.7018000000000004</v>
      </c>
      <c r="R32" s="43">
        <v>0.02</v>
      </c>
      <c r="S32" s="43">
        <v>2.5000000000000001E-2</v>
      </c>
      <c r="T32" s="43">
        <v>3.3000000000000002E-2</v>
      </c>
      <c r="U32" s="43">
        <v>7.1779999999999999</v>
      </c>
      <c r="V32" s="43">
        <v>5.0000000000000001E-3</v>
      </c>
      <c r="W32" s="43">
        <v>2.6502500000000002</v>
      </c>
    </row>
    <row r="33" spans="9:23" ht="15.75" thickBot="1" x14ac:dyDescent="0.3">
      <c r="I33" s="82">
        <v>36.017000000000003</v>
      </c>
      <c r="J33" s="83">
        <v>4.6689999999999996</v>
      </c>
      <c r="K33" s="83">
        <v>263.84800000000001</v>
      </c>
      <c r="L33" s="83">
        <v>28</v>
      </c>
      <c r="M33" s="83">
        <v>0.1</v>
      </c>
      <c r="N33" s="70"/>
      <c r="O33" s="70"/>
      <c r="P33" s="83">
        <v>17.394500000000001</v>
      </c>
      <c r="Q33" s="83">
        <v>8.4499999999999993</v>
      </c>
      <c r="R33" s="35">
        <v>5.7000000000000002E-2</v>
      </c>
      <c r="S33" s="35">
        <v>2.5000000000000001E-2</v>
      </c>
      <c r="T33" s="35">
        <v>3.3000000000000002E-2</v>
      </c>
      <c r="U33" s="35">
        <v>7.9</v>
      </c>
      <c r="V33" s="35">
        <v>0.05</v>
      </c>
      <c r="W33" s="35">
        <v>11.4465</v>
      </c>
    </row>
    <row r="34" spans="9:23" ht="15.75" thickBot="1" x14ac:dyDescent="0.3">
      <c r="I34" s="82">
        <v>70.3</v>
      </c>
      <c r="J34" s="83">
        <v>7.65</v>
      </c>
      <c r="K34" s="83">
        <v>306.29725000000002</v>
      </c>
      <c r="L34" s="83">
        <v>45.56</v>
      </c>
      <c r="M34" s="83">
        <v>0.14655000000000001</v>
      </c>
      <c r="N34" s="70"/>
      <c r="O34" s="70"/>
      <c r="P34" s="83">
        <v>55.3</v>
      </c>
      <c r="Q34" s="83">
        <v>13.213699999999999</v>
      </c>
      <c r="R34" s="35">
        <v>1.83</v>
      </c>
      <c r="S34" s="35">
        <v>6.7392000000000003</v>
      </c>
      <c r="T34" s="35">
        <v>3.3000000000000002E-2</v>
      </c>
      <c r="U34" s="35">
        <v>8.2850000000000001</v>
      </c>
      <c r="V34" s="35">
        <v>2.16</v>
      </c>
      <c r="W34" s="35">
        <v>31.514949999999999</v>
      </c>
    </row>
    <row r="35" spans="9:23" x14ac:dyDescent="0.25">
      <c r="N35" s="70"/>
      <c r="O35" s="70"/>
    </row>
    <row r="36" spans="9:23" x14ac:dyDescent="0.25">
      <c r="N36" s="70"/>
      <c r="O36" s="70"/>
    </row>
    <row r="37" spans="9:23" x14ac:dyDescent="0.25">
      <c r="N37" s="70"/>
      <c r="O37" s="70"/>
    </row>
    <row r="38" spans="9:23" x14ac:dyDescent="0.25">
      <c r="N38" s="70"/>
      <c r="O38" s="70"/>
    </row>
    <row r="39" spans="9:23" x14ac:dyDescent="0.25">
      <c r="N39" s="70"/>
      <c r="O39" s="70"/>
    </row>
    <row r="40" spans="9:23" x14ac:dyDescent="0.25">
      <c r="N40" s="70"/>
      <c r="O40" s="70"/>
    </row>
    <row r="41" spans="9:23" x14ac:dyDescent="0.25">
      <c r="N41" s="70"/>
      <c r="O41" s="70"/>
    </row>
    <row r="42" spans="9:23" x14ac:dyDescent="0.25">
      <c r="N42" s="70"/>
      <c r="O42" s="70"/>
    </row>
    <row r="43" spans="9:23" x14ac:dyDescent="0.25">
      <c r="N43" s="70"/>
      <c r="O43" s="70"/>
    </row>
    <row r="44" spans="9:23" x14ac:dyDescent="0.25">
      <c r="N44" s="70"/>
      <c r="O44" s="70"/>
    </row>
    <row r="45" spans="9:23" x14ac:dyDescent="0.25">
      <c r="N45" s="70"/>
      <c r="O45" s="70"/>
    </row>
    <row r="46" spans="9:23" x14ac:dyDescent="0.25">
      <c r="N46" s="70"/>
      <c r="O46" s="70"/>
    </row>
    <row r="47" spans="9:23" x14ac:dyDescent="0.25">
      <c r="N47" s="70"/>
      <c r="O47" s="70"/>
    </row>
    <row r="48" spans="9:23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9">
    <mergeCell ref="Y1:Z2"/>
    <mergeCell ref="C14:E14"/>
    <mergeCell ref="C28:E28"/>
    <mergeCell ref="R1:T1"/>
    <mergeCell ref="U1:W1"/>
    <mergeCell ref="C1:E1"/>
    <mergeCell ref="F1:I1"/>
    <mergeCell ref="J1:M1"/>
    <mergeCell ref="N1:O1"/>
  </mergeCells>
  <conditionalFormatting sqref="Z4">
    <cfRule type="cellIs" dxfId="58" priority="4" operator="equal">
      <formula>"non-compliant"</formula>
    </cfRule>
    <cfRule type="cellIs" dxfId="57" priority="5" operator="greaterThan">
      <formula>"non-compliant"</formula>
    </cfRule>
  </conditionalFormatting>
  <conditionalFormatting sqref="Z3:AA10 Z15:AA18 Z12:AA13 AA11">
    <cfRule type="cellIs" dxfId="56" priority="3" operator="equal">
      <formula>"non-compliant"</formula>
    </cfRule>
  </conditionalFormatting>
  <conditionalFormatting sqref="Z14:AA14">
    <cfRule type="cellIs" dxfId="55" priority="2" operator="equal">
      <formula>"non-compliant"</formula>
    </cfRule>
  </conditionalFormatting>
  <conditionalFormatting sqref="Z11">
    <cfRule type="containsText" dxfId="54" priority="1" operator="containsText" text="non-compliant">
      <formula>NOT(ISERROR(SEARCH("non-compliant",Z11)))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workbookViewId="0">
      <pane xSplit="1" topLeftCell="L1" activePane="topRight" state="frozen"/>
      <selection pane="topRight" activeCell="U3" sqref="U3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5.42578125" customWidth="1"/>
    <col min="23" max="23" width="13.140625" customWidth="1"/>
    <col min="24" max="24" width="11.14062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20">
        <v>90471</v>
      </c>
      <c r="S1" s="120"/>
      <c r="T1" s="120"/>
      <c r="U1" s="48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36">
        <v>0.05</v>
      </c>
      <c r="S2" s="36">
        <v>0.5</v>
      </c>
      <c r="T2" s="36">
        <v>0.95</v>
      </c>
      <c r="U2" s="19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40">
        <v>19.36</v>
      </c>
      <c r="S3" s="40">
        <v>30.3</v>
      </c>
      <c r="T3" s="94">
        <v>43.4</v>
      </c>
      <c r="U3" s="99">
        <v>45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40">
        <v>1.5</v>
      </c>
      <c r="S4" s="40">
        <v>5.4</v>
      </c>
      <c r="T4" s="94">
        <v>10.50245</v>
      </c>
      <c r="U4" s="99">
        <v>20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40">
        <v>182.62860000000001</v>
      </c>
      <c r="S5" s="40">
        <v>322</v>
      </c>
      <c r="T5" s="94">
        <v>504.6</v>
      </c>
      <c r="U5" s="99">
        <v>400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40">
        <v>22.66</v>
      </c>
      <c r="S6" s="40">
        <v>40.4</v>
      </c>
      <c r="T6" s="94">
        <v>60.6</v>
      </c>
      <c r="U6" s="99">
        <v>60</v>
      </c>
      <c r="V6" s="8" t="s">
        <v>98</v>
      </c>
      <c r="W6" s="12" t="str">
        <f>IF(T6&lt;=40,"compliant","non-compliant")</f>
        <v>non-compliant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40">
        <v>0.05</v>
      </c>
      <c r="S7" s="40">
        <v>0.11</v>
      </c>
      <c r="T7" s="94">
        <v>0.31259999999999999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40">
        <v>0.15</v>
      </c>
      <c r="S8" s="40">
        <v>0.69950000000000001</v>
      </c>
      <c r="T8" s="94">
        <v>2.2313000000000001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40">
        <v>13.89865</v>
      </c>
      <c r="S9" s="40">
        <v>26.814499999999999</v>
      </c>
      <c r="T9" s="94">
        <v>44.645000000000003</v>
      </c>
      <c r="U9" s="99">
        <v>50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40">
        <v>5.2</v>
      </c>
      <c r="S10" s="40">
        <v>9.48</v>
      </c>
      <c r="T10" s="94">
        <v>24.92</v>
      </c>
      <c r="U10" s="99">
        <v>30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40">
        <v>0.02</v>
      </c>
      <c r="S11" s="40">
        <v>2.5000000000000001E-2</v>
      </c>
      <c r="T11" s="94">
        <v>0.129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40">
        <v>0.02</v>
      </c>
      <c r="S12" s="40">
        <v>0.26200000000000001</v>
      </c>
      <c r="T12" s="94">
        <v>7.7805999999999997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40">
        <v>9.9000000000000008E-3</v>
      </c>
      <c r="S13" s="40">
        <v>1.7999999999999999E-2</v>
      </c>
      <c r="T13" s="94">
        <v>2.6100000000000002E-2</v>
      </c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40">
        <v>7.54</v>
      </c>
      <c r="S14" s="40">
        <v>8.2769999999999992</v>
      </c>
      <c r="T14" s="94">
        <v>8.6188000000000002</v>
      </c>
      <c r="U14" s="99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40">
        <v>3.0000000000000001E-3</v>
      </c>
      <c r="S15" s="40">
        <v>1.6E-2</v>
      </c>
      <c r="T15" s="94">
        <v>0.05</v>
      </c>
      <c r="U15" s="99">
        <v>2.5000000000000001E-2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40">
        <v>2</v>
      </c>
      <c r="S16" s="40">
        <v>8.4</v>
      </c>
      <c r="T16" s="94">
        <v>17.869199999999999</v>
      </c>
      <c r="U16" s="99">
        <v>20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40">
        <v>106.9025</v>
      </c>
      <c r="S17" s="40">
        <v>183.5</v>
      </c>
      <c r="T17" s="94">
        <v>307.05</v>
      </c>
      <c r="U17" s="99">
        <v>300</v>
      </c>
      <c r="V17" s="8" t="s">
        <v>2</v>
      </c>
      <c r="W17" s="12" t="str">
        <f>IF(T17&lt;=300,"compliant","non-compliant")</f>
        <v>non-compliant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77"/>
      <c r="R18" s="93"/>
      <c r="S18" s="93"/>
      <c r="T18" s="93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78"/>
      <c r="R19" s="93"/>
      <c r="S19" s="93"/>
      <c r="T19" s="93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91"/>
      <c r="S20" s="91"/>
      <c r="T20" s="91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91"/>
      <c r="S21" s="91"/>
      <c r="T21" s="91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91"/>
      <c r="S22" s="91"/>
      <c r="T22" s="91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91"/>
      <c r="S23" s="91"/>
      <c r="T23" s="91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91"/>
      <c r="S24" s="91"/>
      <c r="T24" s="91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91"/>
      <c r="S25" s="91"/>
      <c r="T25" s="91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91"/>
      <c r="S26" s="91"/>
      <c r="T26" s="91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91"/>
      <c r="S27" s="91"/>
      <c r="T27" s="91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91"/>
      <c r="S28" s="91"/>
      <c r="T28" s="91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91"/>
      <c r="S29" s="91"/>
      <c r="T29" s="91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53" priority="6" operator="equal">
      <formula>"non-compliant"</formula>
    </cfRule>
    <cfRule type="cellIs" dxfId="52" priority="7" operator="greaterThan">
      <formula>"non-compliant"</formula>
    </cfRule>
  </conditionalFormatting>
  <conditionalFormatting sqref="W3:X10 W16:X18 X15 X11:X13">
    <cfRule type="cellIs" dxfId="51" priority="5" operator="equal">
      <formula>"non-compliant"</formula>
    </cfRule>
  </conditionalFormatting>
  <conditionalFormatting sqref="X14">
    <cfRule type="cellIs" dxfId="50" priority="4" operator="equal">
      <formula>"non-compliant"</formula>
    </cfRule>
  </conditionalFormatting>
  <conditionalFormatting sqref="W12:W13 W15">
    <cfRule type="cellIs" dxfId="49" priority="3" operator="equal">
      <formula>"non-compliant"</formula>
    </cfRule>
  </conditionalFormatting>
  <conditionalFormatting sqref="W14">
    <cfRule type="cellIs" dxfId="48" priority="2" operator="equal">
      <formula>"non-compliant"</formula>
    </cfRule>
  </conditionalFormatting>
  <conditionalFormatting sqref="W11">
    <cfRule type="containsText" dxfId="47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I1" workbookViewId="0">
      <selection activeCell="U3" sqref="U3:U29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7.28515625" customWidth="1"/>
    <col min="23" max="23" width="15" customWidth="1"/>
    <col min="24" max="24" width="14.710937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05">
        <v>190160</v>
      </c>
      <c r="S1" s="106"/>
      <c r="T1" s="107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63" t="s">
        <v>9</v>
      </c>
      <c r="R2" s="46">
        <v>0.05</v>
      </c>
      <c r="S2" s="45">
        <v>0.5</v>
      </c>
      <c r="T2" s="45">
        <v>0.95</v>
      </c>
      <c r="U2" s="6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37">
        <v>13.76435</v>
      </c>
      <c r="S3" s="37">
        <v>23.588750000000001</v>
      </c>
      <c r="T3" s="37">
        <v>28.398399999999999</v>
      </c>
      <c r="U3" s="99">
        <v>32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37">
        <v>4.7264999999999997</v>
      </c>
      <c r="S4" s="37">
        <v>9.7185000000000006</v>
      </c>
      <c r="T4" s="60">
        <v>14.201000000000001</v>
      </c>
      <c r="U4" s="99">
        <v>20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37">
        <v>123.754</v>
      </c>
      <c r="S5" s="37">
        <v>208.71</v>
      </c>
      <c r="T5" s="60">
        <v>280.1508</v>
      </c>
      <c r="U5" s="99">
        <v>260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37">
        <v>7.28</v>
      </c>
      <c r="S6" s="37">
        <v>28.3</v>
      </c>
      <c r="T6" s="60">
        <v>111.06399999999999</v>
      </c>
      <c r="U6" s="99">
        <v>45</v>
      </c>
      <c r="V6" s="8" t="s">
        <v>98</v>
      </c>
      <c r="W6" s="12" t="str">
        <f>IF(T6&lt;=40,"compliant","non-compliant")</f>
        <v>non-compliant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37">
        <v>5.4800000000000001E-2</v>
      </c>
      <c r="S7" s="37">
        <v>0.26100000000000001</v>
      </c>
      <c r="T7" s="37">
        <v>0.45300000000000001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37">
        <v>0.99890000000000001</v>
      </c>
      <c r="S8" s="37">
        <v>2.4</v>
      </c>
      <c r="T8" s="37">
        <v>2.7584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37">
        <v>6.6676000000000002</v>
      </c>
      <c r="S9" s="37">
        <v>12.353999999999999</v>
      </c>
      <c r="T9" s="37">
        <v>16.380800000000001</v>
      </c>
      <c r="U9" s="99">
        <v>20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37">
        <v>5.3848000000000003</v>
      </c>
      <c r="S10" s="37">
        <v>13.214</v>
      </c>
      <c r="T10" s="37">
        <v>17.363800000000001</v>
      </c>
      <c r="U10" s="99">
        <v>25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37">
        <v>2.5000000000000001E-2</v>
      </c>
      <c r="S11" s="37">
        <v>0.05</v>
      </c>
      <c r="T11" s="37">
        <v>0.1061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37">
        <v>1.9800000000000002E-2</v>
      </c>
      <c r="S12" s="37">
        <v>0.35799999999999998</v>
      </c>
      <c r="T12" s="37">
        <v>0.62160000000000004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37">
        <v>6.0000000000000001E-3</v>
      </c>
      <c r="S13" s="37">
        <v>3.85E-2</v>
      </c>
      <c r="T13" s="37">
        <v>0.18490000000000001</v>
      </c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37">
        <v>7.5310499999999996</v>
      </c>
      <c r="S14" s="37">
        <v>8.2475000000000005</v>
      </c>
      <c r="T14" s="37">
        <v>8.4403000000000006</v>
      </c>
      <c r="U14" s="99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37">
        <v>5.0000000000000001E-3</v>
      </c>
      <c r="S15" s="37">
        <v>1.2500000000000001E-2</v>
      </c>
      <c r="T15" s="37">
        <v>3.6200000000000003E-2</v>
      </c>
      <c r="U15" s="99">
        <v>5.0000000000000001E-3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37">
        <v>4.8879999999999999</v>
      </c>
      <c r="S16" s="37">
        <v>12.15875</v>
      </c>
      <c r="T16" s="37">
        <v>15.8873</v>
      </c>
      <c r="U16" s="99">
        <v>30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37">
        <v>62.313249999999996</v>
      </c>
      <c r="S17" s="37">
        <v>115.4795</v>
      </c>
      <c r="T17" s="37">
        <v>155.83945</v>
      </c>
      <c r="U17" s="99">
        <v>150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18"/>
      <c r="S18" s="18"/>
      <c r="T18" s="18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2"/>
      <c r="S19" s="2"/>
      <c r="T19" s="2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2"/>
      <c r="S20" s="2"/>
      <c r="T20" s="2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2"/>
      <c r="S21" s="2"/>
      <c r="T21" s="2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2"/>
      <c r="S22" s="2"/>
      <c r="T22" s="2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2"/>
      <c r="S23" s="2"/>
      <c r="T23" s="2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2"/>
      <c r="S24" s="2"/>
      <c r="T24" s="2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2"/>
      <c r="S25" s="2"/>
      <c r="T25" s="2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2"/>
      <c r="S26" s="2"/>
      <c r="T26" s="2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2"/>
      <c r="S27" s="2"/>
      <c r="T27" s="2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2"/>
      <c r="S28" s="2"/>
      <c r="T28" s="2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2"/>
      <c r="S29" s="2"/>
      <c r="T29" s="2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s="17" customFormat="1" x14ac:dyDescent="0.25">
      <c r="A32" s="47"/>
      <c r="B32" s="47"/>
      <c r="C32" s="26"/>
      <c r="D32" s="26"/>
      <c r="E32" s="26"/>
      <c r="F32" s="26"/>
      <c r="G32" s="26"/>
      <c r="H32" s="26"/>
      <c r="I32" s="84"/>
      <c r="J32" s="84"/>
      <c r="K32" s="84"/>
      <c r="L32" s="84"/>
      <c r="M32" s="84"/>
      <c r="N32" s="70"/>
      <c r="O32" s="70"/>
      <c r="P32" s="84"/>
      <c r="Q32" s="84"/>
      <c r="R32" s="23"/>
      <c r="S32" s="23"/>
      <c r="T32" s="23"/>
      <c r="U32" s="23"/>
      <c r="V32" s="23"/>
      <c r="W32" s="23"/>
      <c r="X32" s="23"/>
    </row>
    <row r="33" spans="1:24" s="17" customFormat="1" x14ac:dyDescent="0.25">
      <c r="A33" s="47"/>
      <c r="B33" s="47"/>
      <c r="C33" s="26"/>
      <c r="D33" s="26"/>
      <c r="E33" s="26"/>
      <c r="F33" s="26"/>
      <c r="G33" s="26"/>
      <c r="H33" s="26"/>
      <c r="I33" s="84"/>
      <c r="J33" s="84"/>
      <c r="K33" s="84"/>
      <c r="L33" s="84"/>
      <c r="M33" s="84"/>
      <c r="N33" s="70"/>
      <c r="O33" s="70"/>
      <c r="P33" s="84"/>
      <c r="Q33" s="84"/>
      <c r="R33" s="23"/>
      <c r="S33" s="23"/>
      <c r="T33" s="23"/>
      <c r="U33" s="23"/>
      <c r="V33" s="23"/>
      <c r="W33" s="23"/>
      <c r="X33" s="23"/>
    </row>
    <row r="34" spans="1:24" s="17" customFormat="1" x14ac:dyDescent="0.25">
      <c r="A34" s="47"/>
      <c r="B34" s="47"/>
      <c r="C34" s="26"/>
      <c r="D34" s="26"/>
      <c r="E34" s="26"/>
      <c r="F34" s="26"/>
      <c r="G34" s="26"/>
      <c r="H34" s="26"/>
      <c r="I34" s="84"/>
      <c r="J34" s="84"/>
      <c r="K34" s="84"/>
      <c r="L34" s="84"/>
      <c r="M34" s="84"/>
      <c r="N34" s="70"/>
      <c r="O34" s="70"/>
      <c r="P34" s="84"/>
      <c r="Q34" s="84"/>
      <c r="R34" s="23"/>
      <c r="S34" s="23"/>
      <c r="T34" s="23"/>
      <c r="U34" s="23"/>
      <c r="V34" s="23"/>
      <c r="W34" s="23"/>
      <c r="X34" s="23"/>
    </row>
    <row r="35" spans="1:24" x14ac:dyDescent="0.25">
      <c r="N35" s="70"/>
      <c r="O35" s="70"/>
    </row>
    <row r="36" spans="1:24" x14ac:dyDescent="0.25">
      <c r="N36" s="70"/>
      <c r="O36" s="70"/>
    </row>
    <row r="37" spans="1:24" x14ac:dyDescent="0.25">
      <c r="N37" s="70"/>
      <c r="O37" s="70"/>
    </row>
    <row r="38" spans="1:24" x14ac:dyDescent="0.25">
      <c r="N38" s="70"/>
      <c r="O38" s="70"/>
    </row>
    <row r="39" spans="1:24" x14ac:dyDescent="0.25">
      <c r="N39" s="70"/>
      <c r="O39" s="70"/>
    </row>
    <row r="40" spans="1:24" x14ac:dyDescent="0.25">
      <c r="N40" s="70"/>
      <c r="O40" s="70"/>
    </row>
    <row r="41" spans="1:24" x14ac:dyDescent="0.25">
      <c r="N41" s="70"/>
      <c r="O41" s="70"/>
    </row>
    <row r="42" spans="1:24" x14ac:dyDescent="0.25">
      <c r="N42" s="70"/>
      <c r="O42" s="70"/>
    </row>
    <row r="43" spans="1:24" x14ac:dyDescent="0.25">
      <c r="N43" s="70"/>
      <c r="O43" s="70"/>
    </row>
    <row r="44" spans="1:24" x14ac:dyDescent="0.25">
      <c r="N44" s="70"/>
      <c r="O44" s="70"/>
    </row>
    <row r="45" spans="1:24" x14ac:dyDescent="0.25">
      <c r="N45" s="70"/>
      <c r="O45" s="70"/>
    </row>
    <row r="46" spans="1:24" x14ac:dyDescent="0.25">
      <c r="N46" s="70"/>
      <c r="O46" s="70"/>
    </row>
    <row r="47" spans="1:24" x14ac:dyDescent="0.25">
      <c r="N47" s="70"/>
      <c r="O47" s="70"/>
    </row>
    <row r="48" spans="1:24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46" priority="6" operator="equal">
      <formula>"non-compliant"</formula>
    </cfRule>
    <cfRule type="cellIs" dxfId="45" priority="7" operator="greaterThan">
      <formula>"non-compliant"</formula>
    </cfRule>
  </conditionalFormatting>
  <conditionalFormatting sqref="W3:X10 W16:X18 X15 X11:X13">
    <cfRule type="cellIs" dxfId="44" priority="5" operator="equal">
      <formula>"non-compliant"</formula>
    </cfRule>
  </conditionalFormatting>
  <conditionalFormatting sqref="X14">
    <cfRule type="cellIs" dxfId="43" priority="4" operator="equal">
      <formula>"non-compliant"</formula>
    </cfRule>
  </conditionalFormatting>
  <conditionalFormatting sqref="W12:W13 W15">
    <cfRule type="cellIs" dxfId="42" priority="3" operator="equal">
      <formula>"non-compliant"</formula>
    </cfRule>
  </conditionalFormatting>
  <conditionalFormatting sqref="W14">
    <cfRule type="cellIs" dxfId="41" priority="2" operator="equal">
      <formula>"non-compliant"</formula>
    </cfRule>
  </conditionalFormatting>
  <conditionalFormatting sqref="W11">
    <cfRule type="containsText" dxfId="40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L1" workbookViewId="0">
      <selection activeCell="S6" sqref="S6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17"/>
    <col min="22" max="22" width="18.28515625" customWidth="1"/>
    <col min="23" max="23" width="12.4257812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75" t="s">
        <v>5</v>
      </c>
      <c r="R1" s="120">
        <v>1000008357</v>
      </c>
      <c r="S1" s="120"/>
      <c r="T1" s="120"/>
      <c r="U1" s="48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76" t="s">
        <v>9</v>
      </c>
      <c r="R2" s="90">
        <v>0.05</v>
      </c>
      <c r="S2" s="36">
        <v>0.5</v>
      </c>
      <c r="T2" s="36">
        <v>0.95</v>
      </c>
      <c r="U2" s="19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77"/>
      <c r="R3" s="40">
        <v>6.2758000000000003</v>
      </c>
      <c r="S3" s="40">
        <v>12.3</v>
      </c>
      <c r="T3" s="40">
        <v>31.8</v>
      </c>
      <c r="U3" s="99">
        <v>32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77"/>
      <c r="R4" s="40">
        <v>2</v>
      </c>
      <c r="S4" s="40">
        <v>3</v>
      </c>
      <c r="T4" s="40">
        <v>5.7</v>
      </c>
      <c r="U4" s="99">
        <v>20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78"/>
      <c r="R5" s="40">
        <v>75.912999999999997</v>
      </c>
      <c r="S5" s="40">
        <v>100.402</v>
      </c>
      <c r="T5" s="40">
        <v>113.3616</v>
      </c>
      <c r="U5" s="99">
        <v>120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77"/>
      <c r="R6" s="40">
        <v>9.15</v>
      </c>
      <c r="S6" s="40">
        <v>15.7</v>
      </c>
      <c r="T6" s="40">
        <v>19.293500000000002</v>
      </c>
      <c r="U6" s="99">
        <v>45</v>
      </c>
      <c r="V6" s="8" t="s">
        <v>98</v>
      </c>
      <c r="W6" s="12" t="str">
        <f>IF(T6&lt;=40,"compliant","non-compliant")</f>
        <v>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77"/>
      <c r="R7" s="40">
        <v>6.8500000000000005E-2</v>
      </c>
      <c r="S7" s="40">
        <v>0.1</v>
      </c>
      <c r="T7" s="40">
        <v>0.1961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77"/>
      <c r="R8" s="40">
        <v>0.36699999999999999</v>
      </c>
      <c r="S8" s="40">
        <v>0.8</v>
      </c>
      <c r="T8" s="40">
        <v>0.97860000000000003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77"/>
      <c r="R9" s="40">
        <v>5.9570999999999996</v>
      </c>
      <c r="S9" s="40">
        <v>13.044</v>
      </c>
      <c r="T9" s="40">
        <v>45</v>
      </c>
      <c r="U9" s="99">
        <v>45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77"/>
      <c r="R10" s="40">
        <v>3.4741</v>
      </c>
      <c r="S10" s="40">
        <v>4.1639999999999997</v>
      </c>
      <c r="T10" s="40">
        <v>5.97</v>
      </c>
      <c r="U10" s="99">
        <v>10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77"/>
      <c r="R11" s="40">
        <v>0.02</v>
      </c>
      <c r="S11" s="40">
        <v>0.1</v>
      </c>
      <c r="T11" s="40">
        <v>0.41399999999999998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77"/>
      <c r="R12" s="40">
        <v>2.5000000000000001E-2</v>
      </c>
      <c r="S12" s="40">
        <v>5.1999999999999998E-2</v>
      </c>
      <c r="T12" s="40">
        <v>0.62849999999999995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78"/>
      <c r="R13" s="41"/>
      <c r="S13" s="41"/>
      <c r="T13" s="41"/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79" t="s">
        <v>53</v>
      </c>
      <c r="R14" s="40">
        <v>7.4877500000000001</v>
      </c>
      <c r="S14" s="40">
        <v>7.9364999999999997</v>
      </c>
      <c r="T14" s="40">
        <v>8.2848500000000005</v>
      </c>
      <c r="U14" s="99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77"/>
      <c r="R15" s="40">
        <v>5.0000000000000001E-3</v>
      </c>
      <c r="S15" s="40">
        <v>1.6E-2</v>
      </c>
      <c r="T15" s="40">
        <v>0.1</v>
      </c>
      <c r="U15" s="99">
        <v>5.0000000000000001E-3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77"/>
      <c r="R16" s="40">
        <v>1.5</v>
      </c>
      <c r="S16" s="40">
        <v>3.9409999999999998</v>
      </c>
      <c r="T16" s="40">
        <v>9</v>
      </c>
      <c r="U16" s="99">
        <v>20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77"/>
      <c r="R17" s="40">
        <v>44.106949999999998</v>
      </c>
      <c r="S17" s="40">
        <v>63.278500000000001</v>
      </c>
      <c r="T17" s="40">
        <v>85.1</v>
      </c>
      <c r="U17" s="99">
        <v>120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77"/>
      <c r="R18" s="91"/>
      <c r="S18" s="91"/>
      <c r="T18" s="91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92"/>
      <c r="S19" s="92"/>
      <c r="T19" s="92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91"/>
      <c r="S20" s="91"/>
      <c r="T20" s="91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91"/>
      <c r="S21" s="91"/>
      <c r="T21" s="91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91"/>
      <c r="S22" s="91"/>
      <c r="T22" s="91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91"/>
      <c r="S23" s="91"/>
      <c r="T23" s="91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91"/>
      <c r="S24" s="91"/>
      <c r="T24" s="91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91"/>
      <c r="S25" s="91"/>
      <c r="T25" s="91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91"/>
      <c r="S26" s="91"/>
      <c r="T26" s="91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91"/>
      <c r="S27" s="91"/>
      <c r="T27" s="91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91"/>
      <c r="S28" s="91"/>
      <c r="T28" s="91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91"/>
      <c r="S29" s="91"/>
      <c r="T29" s="91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39" priority="6" operator="equal">
      <formula>"non-compliant"</formula>
    </cfRule>
    <cfRule type="cellIs" dxfId="38" priority="7" operator="greaterThan">
      <formula>"non-compliant"</formula>
    </cfRule>
  </conditionalFormatting>
  <conditionalFormatting sqref="W3:X10 W16:X18 X15 X11:X13">
    <cfRule type="cellIs" dxfId="37" priority="5" operator="equal">
      <formula>"non-compliant"</formula>
    </cfRule>
  </conditionalFormatting>
  <conditionalFormatting sqref="X14">
    <cfRule type="cellIs" dxfId="36" priority="4" operator="equal">
      <formula>"non-compliant"</formula>
    </cfRule>
  </conditionalFormatting>
  <conditionalFormatting sqref="W12:W13 W15">
    <cfRule type="cellIs" dxfId="35" priority="3" operator="equal">
      <formula>"non-compliant"</formula>
    </cfRule>
  </conditionalFormatting>
  <conditionalFormatting sqref="W14">
    <cfRule type="cellIs" dxfId="34" priority="2" operator="equal">
      <formula>"non-compliant"</formula>
    </cfRule>
  </conditionalFormatting>
  <conditionalFormatting sqref="W11">
    <cfRule type="containsText" dxfId="33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J1" workbookViewId="0">
      <selection activeCell="T19" sqref="T19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26" customWidth="1"/>
    <col min="14" max="15" width="8.7109375" style="74" customWidth="1"/>
    <col min="16" max="17" width="8.7109375" style="26" customWidth="1"/>
    <col min="18" max="18" width="9.140625" style="55"/>
    <col min="19" max="20" width="9.140625" style="56"/>
    <col min="22" max="22" width="17.28515625" customWidth="1"/>
    <col min="23" max="23" width="14.85546875" customWidth="1"/>
    <col min="24" max="24" width="11.85546875" customWidth="1"/>
  </cols>
  <sheetData>
    <row r="1" spans="1:24" ht="22.5" customHeight="1" x14ac:dyDescent="0.25">
      <c r="A1" s="1"/>
      <c r="B1" s="1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2" t="s">
        <v>4</v>
      </c>
      <c r="Q1" s="62" t="s">
        <v>5</v>
      </c>
      <c r="R1" s="122">
        <v>90483</v>
      </c>
      <c r="S1" s="122"/>
      <c r="T1" s="122"/>
      <c r="U1" s="3" t="s">
        <v>6</v>
      </c>
      <c r="V1" s="100" t="s">
        <v>96</v>
      </c>
      <c r="W1" s="101"/>
      <c r="X1" s="8"/>
    </row>
    <row r="2" spans="1:24" ht="28.5" customHeight="1" x14ac:dyDescent="0.25">
      <c r="A2" s="4" t="s">
        <v>7</v>
      </c>
      <c r="B2" s="4" t="s">
        <v>8</v>
      </c>
      <c r="C2" s="63" t="s">
        <v>9</v>
      </c>
      <c r="D2" s="63" t="s">
        <v>10</v>
      </c>
      <c r="E2" s="63" t="s">
        <v>11</v>
      </c>
      <c r="F2" s="63" t="s">
        <v>9</v>
      </c>
      <c r="G2" s="63" t="s">
        <v>12</v>
      </c>
      <c r="H2" s="63" t="s">
        <v>13</v>
      </c>
      <c r="I2" s="63" t="s">
        <v>14</v>
      </c>
      <c r="J2" s="63">
        <v>1</v>
      </c>
      <c r="K2" s="63">
        <v>2</v>
      </c>
      <c r="L2" s="63">
        <v>3</v>
      </c>
      <c r="M2" s="63">
        <v>4</v>
      </c>
      <c r="N2" s="63" t="s">
        <v>9</v>
      </c>
      <c r="O2" s="63" t="s">
        <v>100</v>
      </c>
      <c r="P2" s="62" t="s">
        <v>9</v>
      </c>
      <c r="Q2" s="63" t="s">
        <v>9</v>
      </c>
      <c r="R2" s="52">
        <v>0.05</v>
      </c>
      <c r="S2" s="54">
        <v>0.5</v>
      </c>
      <c r="T2" s="54">
        <v>0.95</v>
      </c>
      <c r="U2" s="6"/>
      <c r="V2" s="102"/>
      <c r="W2" s="103"/>
      <c r="X2" s="8"/>
    </row>
    <row r="3" spans="1:24" x14ac:dyDescent="0.25">
      <c r="A3" s="7" t="s">
        <v>15</v>
      </c>
      <c r="B3" s="7" t="s">
        <v>16</v>
      </c>
      <c r="C3" s="64"/>
      <c r="D3" s="64"/>
      <c r="E3" s="64"/>
      <c r="F3" s="64">
        <v>32</v>
      </c>
      <c r="G3" s="64">
        <v>80</v>
      </c>
      <c r="H3" s="64" t="s">
        <v>17</v>
      </c>
      <c r="I3" s="64"/>
      <c r="J3" s="64"/>
      <c r="K3" s="64"/>
      <c r="L3" s="64"/>
      <c r="M3" s="64"/>
      <c r="N3" s="64"/>
      <c r="O3" s="64"/>
      <c r="P3" s="64" t="s">
        <v>18</v>
      </c>
      <c r="Q3" s="64"/>
      <c r="R3" s="53">
        <v>6.7976000000000001</v>
      </c>
      <c r="S3" s="53">
        <v>11.0205</v>
      </c>
      <c r="T3" s="53">
        <v>16.899999999999999</v>
      </c>
      <c r="U3" s="99">
        <v>20</v>
      </c>
      <c r="V3" s="8" t="s">
        <v>1</v>
      </c>
      <c r="W3" s="12" t="str">
        <f>IF(T3&lt;=G3,"compliant","non-compliant")</f>
        <v>compliant</v>
      </c>
      <c r="X3" s="12"/>
    </row>
    <row r="4" spans="1:24" x14ac:dyDescent="0.25">
      <c r="A4" s="7" t="s">
        <v>19</v>
      </c>
      <c r="B4" s="7" t="s">
        <v>16</v>
      </c>
      <c r="C4" s="64"/>
      <c r="D4" s="64"/>
      <c r="E4" s="64"/>
      <c r="F4" s="64">
        <v>100</v>
      </c>
      <c r="G4" s="64">
        <v>200</v>
      </c>
      <c r="H4" s="64">
        <v>600</v>
      </c>
      <c r="I4" s="64" t="s">
        <v>20</v>
      </c>
      <c r="J4" s="64">
        <v>20</v>
      </c>
      <c r="K4" s="64">
        <v>40</v>
      </c>
      <c r="L4" s="64">
        <v>100</v>
      </c>
      <c r="M4" s="64">
        <v>500</v>
      </c>
      <c r="N4" s="64" t="s">
        <v>21</v>
      </c>
      <c r="O4" s="64">
        <v>140</v>
      </c>
      <c r="P4" s="64">
        <v>1500</v>
      </c>
      <c r="Q4" s="64"/>
      <c r="R4" s="53">
        <v>3.2</v>
      </c>
      <c r="S4" s="53">
        <v>5</v>
      </c>
      <c r="T4" s="53">
        <v>6.5650000000000004</v>
      </c>
      <c r="U4" s="99">
        <v>10</v>
      </c>
      <c r="V4" s="8" t="s">
        <v>97</v>
      </c>
      <c r="W4" s="12" t="str">
        <f>IF(T4&lt;=100,"compliant","non-compliant")</f>
        <v>compliant</v>
      </c>
      <c r="X4" s="12"/>
    </row>
    <row r="5" spans="1:24" x14ac:dyDescent="0.25">
      <c r="A5" s="7" t="s">
        <v>22</v>
      </c>
      <c r="B5" s="7" t="s">
        <v>16</v>
      </c>
      <c r="C5" s="40"/>
      <c r="D5" s="40"/>
      <c r="E5" s="40"/>
      <c r="F5" s="64">
        <v>450</v>
      </c>
      <c r="G5" s="64">
        <v>1000</v>
      </c>
      <c r="H5" s="64">
        <v>2400</v>
      </c>
      <c r="I5" s="64">
        <v>3400</v>
      </c>
      <c r="J5" s="64">
        <v>100</v>
      </c>
      <c r="K5" s="64">
        <v>200</v>
      </c>
      <c r="L5" s="64">
        <v>450</v>
      </c>
      <c r="M5" s="64">
        <v>1600</v>
      </c>
      <c r="N5" s="64">
        <v>260</v>
      </c>
      <c r="O5" s="64">
        <v>600</v>
      </c>
      <c r="P5" s="64" t="s">
        <v>23</v>
      </c>
      <c r="Q5" s="49"/>
      <c r="R5" s="53">
        <v>109.23224999999999</v>
      </c>
      <c r="S5" s="53">
        <v>164.875</v>
      </c>
      <c r="T5" s="53">
        <v>239.17500000000001</v>
      </c>
      <c r="U5" s="99">
        <v>160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7" t="s">
        <v>24</v>
      </c>
      <c r="B6" s="7" t="s">
        <v>25</v>
      </c>
      <c r="C6" s="64"/>
      <c r="D6" s="64"/>
      <c r="E6" s="64"/>
      <c r="F6" s="64">
        <v>70</v>
      </c>
      <c r="G6" s="64">
        <v>150</v>
      </c>
      <c r="H6" s="64">
        <v>370</v>
      </c>
      <c r="I6" s="64">
        <v>520</v>
      </c>
      <c r="J6" s="64">
        <v>15</v>
      </c>
      <c r="K6" s="64">
        <v>30</v>
      </c>
      <c r="L6" s="64">
        <v>70</v>
      </c>
      <c r="M6" s="64">
        <v>250</v>
      </c>
      <c r="N6" s="64">
        <v>40</v>
      </c>
      <c r="O6" s="64">
        <v>90</v>
      </c>
      <c r="P6" s="64"/>
      <c r="Q6" s="64"/>
      <c r="R6" s="53">
        <v>14.5</v>
      </c>
      <c r="S6" s="53">
        <v>20.5</v>
      </c>
      <c r="T6" s="53">
        <v>29.55</v>
      </c>
      <c r="U6" s="99">
        <v>40</v>
      </c>
      <c r="V6" s="8" t="s">
        <v>98</v>
      </c>
      <c r="W6" s="12" t="str">
        <f>IF(T6&lt;=40,"compliant","non-compliant")</f>
        <v>compliant</v>
      </c>
      <c r="X6" s="12"/>
    </row>
    <row r="7" spans="1:24" x14ac:dyDescent="0.25">
      <c r="A7" s="7" t="s">
        <v>26</v>
      </c>
      <c r="B7" s="7" t="s">
        <v>16</v>
      </c>
      <c r="C7" s="64" t="s">
        <v>27</v>
      </c>
      <c r="D7" s="64">
        <v>1.5</v>
      </c>
      <c r="E7" s="64">
        <v>2.54</v>
      </c>
      <c r="F7" s="64">
        <v>0.7</v>
      </c>
      <c r="G7" s="64">
        <v>1</v>
      </c>
      <c r="H7" s="64">
        <v>1.5</v>
      </c>
      <c r="I7" s="64" t="s">
        <v>28</v>
      </c>
      <c r="J7" s="64"/>
      <c r="K7" s="64"/>
      <c r="L7" s="64"/>
      <c r="M7" s="64"/>
      <c r="N7" s="64" t="s">
        <v>29</v>
      </c>
      <c r="O7" s="64">
        <v>15</v>
      </c>
      <c r="P7" s="64">
        <v>2</v>
      </c>
      <c r="Q7" s="64"/>
      <c r="R7" s="53">
        <v>6.9349999999999995E-2</v>
      </c>
      <c r="S7" s="53">
        <v>0.18</v>
      </c>
      <c r="T7" s="53">
        <v>0.3705</v>
      </c>
      <c r="U7" s="99">
        <v>0.75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7" t="s">
        <v>30</v>
      </c>
      <c r="B8" s="7" t="s">
        <v>16</v>
      </c>
      <c r="C8" s="64"/>
      <c r="D8" s="64"/>
      <c r="E8" s="64"/>
      <c r="F8" s="64" t="s">
        <v>31</v>
      </c>
      <c r="G8" s="64">
        <v>50</v>
      </c>
      <c r="H8" s="64">
        <v>100</v>
      </c>
      <c r="I8" s="64" t="s">
        <v>32</v>
      </c>
      <c r="J8" s="64"/>
      <c r="K8" s="64"/>
      <c r="L8" s="64"/>
      <c r="M8" s="64"/>
      <c r="N8" s="64"/>
      <c r="O8" s="64"/>
      <c r="P8" s="64"/>
      <c r="Q8" s="64"/>
      <c r="R8" s="53">
        <v>1.2662500000000001</v>
      </c>
      <c r="S8" s="53">
        <v>2.2004999999999999</v>
      </c>
      <c r="T8" s="53">
        <v>3.3137500000000002</v>
      </c>
      <c r="U8" s="99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7" t="s">
        <v>33</v>
      </c>
      <c r="B9" s="7" t="s">
        <v>16</v>
      </c>
      <c r="C9" s="64"/>
      <c r="D9" s="64"/>
      <c r="E9" s="64"/>
      <c r="F9" s="64">
        <v>30</v>
      </c>
      <c r="G9" s="64">
        <v>50</v>
      </c>
      <c r="H9" s="64">
        <v>70</v>
      </c>
      <c r="I9" s="64" t="s">
        <v>34</v>
      </c>
      <c r="J9" s="64"/>
      <c r="K9" s="64"/>
      <c r="L9" s="64"/>
      <c r="M9" s="64"/>
      <c r="N9" s="64"/>
      <c r="O9" s="64"/>
      <c r="P9" s="64">
        <v>500</v>
      </c>
      <c r="Q9" s="64"/>
      <c r="R9" s="53">
        <v>10.051</v>
      </c>
      <c r="S9" s="53">
        <v>15.246</v>
      </c>
      <c r="T9" s="53">
        <v>22.024999999999999</v>
      </c>
      <c r="U9" s="99">
        <v>30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7" t="s">
        <v>35</v>
      </c>
      <c r="B10" s="7" t="s">
        <v>16</v>
      </c>
      <c r="C10" s="64"/>
      <c r="D10" s="64"/>
      <c r="E10" s="64"/>
      <c r="F10" s="64">
        <v>100</v>
      </c>
      <c r="G10" s="64">
        <v>200</v>
      </c>
      <c r="H10" s="64">
        <v>400</v>
      </c>
      <c r="I10" s="64" t="s">
        <v>36</v>
      </c>
      <c r="J10" s="64"/>
      <c r="K10" s="64"/>
      <c r="L10" s="64"/>
      <c r="M10" s="64"/>
      <c r="N10" s="64" t="s">
        <v>37</v>
      </c>
      <c r="O10" s="64">
        <v>115</v>
      </c>
      <c r="P10" s="64" t="s">
        <v>38</v>
      </c>
      <c r="Q10" s="64"/>
      <c r="R10" s="53">
        <v>2</v>
      </c>
      <c r="S10" s="53">
        <v>4.9610000000000003</v>
      </c>
      <c r="T10" s="53">
        <v>8.6851000000000003</v>
      </c>
      <c r="U10" s="99">
        <v>10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7" t="s">
        <v>39</v>
      </c>
      <c r="B11" s="7" t="s">
        <v>16</v>
      </c>
      <c r="C11" s="64" t="s">
        <v>40</v>
      </c>
      <c r="D11" s="64">
        <v>1.4999999999999999E-2</v>
      </c>
      <c r="E11" s="64">
        <v>0.1</v>
      </c>
      <c r="F11" s="64">
        <v>1</v>
      </c>
      <c r="G11" s="64">
        <v>2</v>
      </c>
      <c r="H11" s="64">
        <v>10</v>
      </c>
      <c r="I11" s="64" t="s">
        <v>41</v>
      </c>
      <c r="J11" s="64"/>
      <c r="K11" s="64"/>
      <c r="L11" s="64"/>
      <c r="M11" s="64"/>
      <c r="N11" s="64"/>
      <c r="O11" s="64"/>
      <c r="P11" s="64"/>
      <c r="Q11" s="64"/>
      <c r="R11" s="53">
        <v>0.02</v>
      </c>
      <c r="S11" s="53">
        <v>2.5000000000000001E-2</v>
      </c>
      <c r="T11" s="53">
        <v>0.104</v>
      </c>
      <c r="U11" s="99">
        <v>0.05</v>
      </c>
      <c r="V11" s="97" t="s">
        <v>0</v>
      </c>
      <c r="W11" s="12" t="str">
        <f>IF(S11&lt;=0.15,"compliant","non-compliant")</f>
        <v>compliant</v>
      </c>
      <c r="X11" s="12"/>
    </row>
    <row r="12" spans="1:24" x14ac:dyDescent="0.25">
      <c r="A12" s="7" t="s">
        <v>42</v>
      </c>
      <c r="B12" s="7" t="s">
        <v>16</v>
      </c>
      <c r="C12" s="64"/>
      <c r="D12" s="64"/>
      <c r="E12" s="64"/>
      <c r="F12" s="64">
        <v>6</v>
      </c>
      <c r="G12" s="64">
        <v>10</v>
      </c>
      <c r="H12" s="64">
        <v>20</v>
      </c>
      <c r="I12" s="64" t="s">
        <v>43</v>
      </c>
      <c r="J12" s="64"/>
      <c r="K12" s="64"/>
      <c r="L12" s="64"/>
      <c r="M12" s="64"/>
      <c r="N12" s="64"/>
      <c r="O12" s="64"/>
      <c r="P12" s="64" t="s">
        <v>44</v>
      </c>
      <c r="Q12" s="64"/>
      <c r="R12" s="53">
        <v>0.02</v>
      </c>
      <c r="S12" s="53">
        <v>9.1999999999999998E-2</v>
      </c>
      <c r="T12" s="53">
        <v>0.216</v>
      </c>
      <c r="U12" s="99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7" t="s">
        <v>45</v>
      </c>
      <c r="B13" s="7" t="s">
        <v>16</v>
      </c>
      <c r="C13" s="12"/>
      <c r="D13" s="12"/>
      <c r="E13" s="12"/>
      <c r="F13" s="49"/>
      <c r="G13" s="49"/>
      <c r="H13" s="49"/>
      <c r="I13" s="49"/>
      <c r="J13" s="49"/>
      <c r="K13" s="49"/>
      <c r="L13" s="49"/>
      <c r="M13" s="49"/>
      <c r="N13" s="12"/>
      <c r="O13" s="12"/>
      <c r="P13" s="49"/>
      <c r="Q13" s="49"/>
      <c r="R13" s="53">
        <v>0.01</v>
      </c>
      <c r="S13" s="53">
        <v>2.5000000000000001E-2</v>
      </c>
      <c r="T13" s="53">
        <v>5.1999999999999998E-2</v>
      </c>
      <c r="U13" s="99">
        <v>0.25</v>
      </c>
      <c r="V13" s="8"/>
      <c r="W13" s="12"/>
      <c r="X13" s="12"/>
    </row>
    <row r="14" spans="1:24" ht="15" customHeight="1" x14ac:dyDescent="0.25">
      <c r="A14" s="7" t="s">
        <v>46</v>
      </c>
      <c r="B14" s="7"/>
      <c r="C14" s="104" t="s">
        <v>47</v>
      </c>
      <c r="D14" s="104"/>
      <c r="E14" s="104"/>
      <c r="F14" s="65" t="s">
        <v>48</v>
      </c>
      <c r="G14" s="65"/>
      <c r="H14" s="65"/>
      <c r="I14" s="65"/>
      <c r="J14" s="66" t="s">
        <v>49</v>
      </c>
      <c r="K14" s="66" t="s">
        <v>50</v>
      </c>
      <c r="L14" s="66" t="s">
        <v>50</v>
      </c>
      <c r="M14" s="66" t="s">
        <v>51</v>
      </c>
      <c r="N14" s="66" t="s">
        <v>52</v>
      </c>
      <c r="O14" s="66"/>
      <c r="P14" s="67"/>
      <c r="Q14" s="66" t="s">
        <v>53</v>
      </c>
      <c r="R14" s="53">
        <v>7.4909999999999997</v>
      </c>
      <c r="S14" s="53">
        <v>8.1150000000000002</v>
      </c>
      <c r="T14" s="53">
        <v>8.4633000000000003</v>
      </c>
      <c r="U14" s="99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7" t="s">
        <v>54</v>
      </c>
      <c r="B15" s="7" t="s">
        <v>16</v>
      </c>
      <c r="C15" s="64" t="s">
        <v>55</v>
      </c>
      <c r="D15" s="64">
        <v>2.5000000000000001E-2</v>
      </c>
      <c r="E15" s="64" t="s">
        <v>56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53">
        <v>5.0000000000000001E-3</v>
      </c>
      <c r="S15" s="53">
        <v>1.2E-2</v>
      </c>
      <c r="T15" s="53">
        <v>3.4000000000000002E-2</v>
      </c>
      <c r="U15" s="99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7" t="s">
        <v>57</v>
      </c>
      <c r="B16" s="7" t="s">
        <v>16</v>
      </c>
      <c r="C16" s="64"/>
      <c r="D16" s="64"/>
      <c r="E16" s="64"/>
      <c r="F16" s="64">
        <v>200</v>
      </c>
      <c r="G16" s="64"/>
      <c r="H16" s="64">
        <v>400</v>
      </c>
      <c r="I16" s="64"/>
      <c r="J16" s="64">
        <v>30</v>
      </c>
      <c r="K16" s="64">
        <v>80</v>
      </c>
      <c r="L16" s="64">
        <v>200</v>
      </c>
      <c r="M16" s="64">
        <v>500</v>
      </c>
      <c r="N16" s="64"/>
      <c r="O16" s="64"/>
      <c r="P16" s="64" t="s">
        <v>23</v>
      </c>
      <c r="Q16" s="64"/>
      <c r="R16" s="53">
        <v>1.40385</v>
      </c>
      <c r="S16" s="53">
        <v>3</v>
      </c>
      <c r="T16" s="53">
        <v>10.349399999999999</v>
      </c>
      <c r="U16" s="99">
        <v>30</v>
      </c>
      <c r="V16" s="61" t="s">
        <v>99</v>
      </c>
      <c r="W16" s="12" t="str">
        <f>IF(T16&lt;=400,"compliant","non-complaint")</f>
        <v>compliant</v>
      </c>
      <c r="X16" s="12"/>
    </row>
    <row r="17" spans="1:24" x14ac:dyDescent="0.25">
      <c r="A17" s="7" t="s">
        <v>58</v>
      </c>
      <c r="B17" s="7" t="s">
        <v>16</v>
      </c>
      <c r="C17" s="64"/>
      <c r="D17" s="64"/>
      <c r="E17" s="64"/>
      <c r="F17" s="64"/>
      <c r="G17" s="64"/>
      <c r="H17" s="64"/>
      <c r="I17" s="64"/>
      <c r="J17" s="64">
        <v>50</v>
      </c>
      <c r="K17" s="64">
        <v>120</v>
      </c>
      <c r="L17" s="64">
        <v>300</v>
      </c>
      <c r="M17" s="64">
        <v>1200</v>
      </c>
      <c r="N17" s="64"/>
      <c r="O17" s="64"/>
      <c r="P17" s="64"/>
      <c r="Q17" s="64"/>
      <c r="R17" s="53">
        <v>59.141599999999997</v>
      </c>
      <c r="S17" s="53">
        <v>95.498000000000005</v>
      </c>
      <c r="T17" s="53">
        <v>138.08879999999999</v>
      </c>
      <c r="U17" s="99">
        <v>140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59</v>
      </c>
      <c r="B18" s="11"/>
      <c r="C18" s="64"/>
      <c r="D18" s="64"/>
      <c r="E18" s="64"/>
      <c r="F18" s="64">
        <v>5</v>
      </c>
      <c r="G18" s="64">
        <v>10</v>
      </c>
      <c r="H18" s="64">
        <v>20</v>
      </c>
      <c r="I18" s="64" t="s">
        <v>43</v>
      </c>
      <c r="J18" s="64"/>
      <c r="K18" s="64"/>
      <c r="L18" s="64"/>
      <c r="M18" s="64"/>
      <c r="N18" s="64"/>
      <c r="O18" s="64"/>
      <c r="P18" s="64"/>
      <c r="Q18" s="64"/>
      <c r="R18" s="34"/>
      <c r="S18" s="34"/>
      <c r="T18" s="34"/>
      <c r="U18" s="99">
        <v>5</v>
      </c>
      <c r="V18" s="25" t="s">
        <v>1</v>
      </c>
      <c r="W18" s="8"/>
      <c r="X18" s="8"/>
    </row>
    <row r="19" spans="1:24" x14ac:dyDescent="0.25">
      <c r="A19" s="10" t="s">
        <v>60</v>
      </c>
      <c r="B19" s="10" t="s">
        <v>16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2"/>
      <c r="O19" s="12"/>
      <c r="P19" s="49"/>
      <c r="Q19" s="49"/>
      <c r="R19" s="34"/>
      <c r="S19" s="34"/>
      <c r="T19" s="34"/>
      <c r="U19" s="99">
        <v>9</v>
      </c>
      <c r="V19" s="50"/>
      <c r="W19" s="2"/>
      <c r="X19" s="2"/>
    </row>
    <row r="20" spans="1:24" x14ac:dyDescent="0.25">
      <c r="A20" s="10" t="s">
        <v>61</v>
      </c>
      <c r="B20" s="10" t="s">
        <v>62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 t="s">
        <v>29</v>
      </c>
      <c r="O20" s="64">
        <v>8</v>
      </c>
      <c r="P20" s="64"/>
      <c r="Q20" s="64"/>
      <c r="R20" s="34"/>
      <c r="S20" s="34"/>
      <c r="T20" s="34"/>
      <c r="U20" s="99">
        <v>2</v>
      </c>
      <c r="V20" s="25" t="s">
        <v>3</v>
      </c>
      <c r="W20" s="2"/>
      <c r="X20" s="2"/>
    </row>
    <row r="21" spans="1:24" ht="22.5" x14ac:dyDescent="0.25">
      <c r="A21" s="10" t="s">
        <v>63</v>
      </c>
      <c r="B21" s="10" t="s">
        <v>16</v>
      </c>
      <c r="C21" s="64"/>
      <c r="D21" s="64"/>
      <c r="E21" s="64"/>
      <c r="F21" s="64"/>
      <c r="G21" s="64"/>
      <c r="H21" s="64"/>
      <c r="I21" s="64"/>
      <c r="J21" s="64">
        <v>3</v>
      </c>
      <c r="K21" s="64">
        <v>5</v>
      </c>
      <c r="L21" s="64">
        <v>5</v>
      </c>
      <c r="M21" s="64">
        <v>25</v>
      </c>
      <c r="N21" s="68" t="s">
        <v>64</v>
      </c>
      <c r="O21" s="68"/>
      <c r="P21" s="64"/>
      <c r="Q21" s="64"/>
      <c r="R21" s="34"/>
      <c r="S21" s="34"/>
      <c r="T21" s="34"/>
      <c r="U21" s="99">
        <v>25</v>
      </c>
      <c r="V21" s="25" t="s">
        <v>3</v>
      </c>
      <c r="W21" s="2"/>
      <c r="X21" s="2"/>
    </row>
    <row r="22" spans="1:24" x14ac:dyDescent="0.25">
      <c r="A22" s="10" t="s">
        <v>65</v>
      </c>
      <c r="B22" s="13" t="s">
        <v>66</v>
      </c>
      <c r="C22" s="64"/>
      <c r="D22" s="64"/>
      <c r="E22" s="64"/>
      <c r="F22" s="64">
        <v>1E-3</v>
      </c>
      <c r="G22" s="64">
        <v>1.4999999999999999E-2</v>
      </c>
      <c r="H22" s="64">
        <v>0.1</v>
      </c>
      <c r="I22" s="64"/>
      <c r="J22" s="64"/>
      <c r="K22" s="64"/>
      <c r="L22" s="64"/>
      <c r="M22" s="64"/>
      <c r="N22" s="64"/>
      <c r="O22" s="64"/>
      <c r="P22" s="64"/>
      <c r="Q22" s="64" t="s">
        <v>67</v>
      </c>
      <c r="R22" s="34"/>
      <c r="S22" s="34"/>
      <c r="T22" s="34"/>
      <c r="U22" s="99">
        <v>1</v>
      </c>
      <c r="V22" s="25"/>
      <c r="W22" s="2"/>
      <c r="X22" s="2"/>
    </row>
    <row r="23" spans="1:24" x14ac:dyDescent="0.25">
      <c r="A23" s="14" t="s">
        <v>68</v>
      </c>
      <c r="B23" s="10" t="s">
        <v>69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 t="s">
        <v>70</v>
      </c>
      <c r="R23" s="34"/>
      <c r="S23" s="34"/>
      <c r="T23" s="34"/>
      <c r="U23" s="99">
        <v>130</v>
      </c>
      <c r="V23" s="25" t="s">
        <v>92</v>
      </c>
      <c r="W23" s="2"/>
      <c r="X23" s="2"/>
    </row>
    <row r="24" spans="1:24" x14ac:dyDescent="0.25">
      <c r="A24" s="15" t="s">
        <v>71</v>
      </c>
      <c r="B24" s="10" t="s">
        <v>69</v>
      </c>
      <c r="C24" s="64"/>
      <c r="D24" s="64"/>
      <c r="E24" s="64"/>
      <c r="F24" s="64">
        <v>0</v>
      </c>
      <c r="G24" s="64">
        <v>1</v>
      </c>
      <c r="H24" s="64">
        <v>10</v>
      </c>
      <c r="I24" s="64">
        <v>100</v>
      </c>
      <c r="J24" s="64"/>
      <c r="K24" s="64"/>
      <c r="L24" s="64"/>
      <c r="M24" s="64"/>
      <c r="N24" s="64" t="s">
        <v>72</v>
      </c>
      <c r="O24" s="64"/>
      <c r="P24" s="64" t="s">
        <v>73</v>
      </c>
      <c r="Q24" s="64" t="s">
        <v>70</v>
      </c>
      <c r="R24" s="34"/>
      <c r="S24" s="34"/>
      <c r="T24" s="34"/>
      <c r="U24" s="99">
        <v>130</v>
      </c>
      <c r="V24" s="25" t="s">
        <v>92</v>
      </c>
      <c r="W24" s="2"/>
      <c r="X24" s="2"/>
    </row>
    <row r="25" spans="1:24" x14ac:dyDescent="0.25">
      <c r="A25" s="10" t="s">
        <v>74</v>
      </c>
      <c r="B25" s="10" t="s">
        <v>16</v>
      </c>
      <c r="C25" s="64" t="s">
        <v>75</v>
      </c>
      <c r="D25" s="64" t="s">
        <v>76</v>
      </c>
      <c r="E25" s="64" t="s">
        <v>77</v>
      </c>
      <c r="F25" s="64">
        <v>0.15</v>
      </c>
      <c r="G25" s="64">
        <v>0.5</v>
      </c>
      <c r="H25" s="64" t="s">
        <v>78</v>
      </c>
      <c r="I25" s="64"/>
      <c r="J25" s="64"/>
      <c r="K25" s="64"/>
      <c r="L25" s="64"/>
      <c r="M25" s="64"/>
      <c r="N25" s="64" t="s">
        <v>87</v>
      </c>
      <c r="O25" s="64">
        <v>20</v>
      </c>
      <c r="P25" s="64">
        <v>5</v>
      </c>
      <c r="Q25" s="64"/>
      <c r="R25" s="34"/>
      <c r="S25" s="34"/>
      <c r="T25" s="34"/>
      <c r="U25" s="99">
        <v>0.01</v>
      </c>
      <c r="V25" s="25" t="s">
        <v>0</v>
      </c>
      <c r="W25" s="2"/>
      <c r="X25" s="2"/>
    </row>
    <row r="26" spans="1:24" x14ac:dyDescent="0.25">
      <c r="A26" s="10" t="s">
        <v>79</v>
      </c>
      <c r="B26" s="10" t="s">
        <v>16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 t="s">
        <v>80</v>
      </c>
      <c r="O26" s="64">
        <v>1</v>
      </c>
      <c r="P26" s="64">
        <v>5</v>
      </c>
      <c r="Q26" s="64"/>
      <c r="R26" s="34"/>
      <c r="S26" s="34"/>
      <c r="T26" s="34"/>
      <c r="U26" s="99">
        <v>0.5</v>
      </c>
      <c r="V26" s="25" t="s">
        <v>93</v>
      </c>
      <c r="W26" s="2"/>
      <c r="X26" s="2"/>
    </row>
    <row r="27" spans="1:24" x14ac:dyDescent="0.25">
      <c r="A27" s="10" t="s">
        <v>81</v>
      </c>
      <c r="B27" s="10" t="s">
        <v>16</v>
      </c>
      <c r="C27" s="64" t="s">
        <v>40</v>
      </c>
      <c r="D27" s="64">
        <v>1.4E-2</v>
      </c>
      <c r="E27" s="64">
        <v>0.2</v>
      </c>
      <c r="F27" s="64">
        <v>0.05</v>
      </c>
      <c r="G27" s="64"/>
      <c r="H27" s="64">
        <v>1</v>
      </c>
      <c r="I27" s="64"/>
      <c r="J27" s="64"/>
      <c r="K27" s="64"/>
      <c r="L27" s="64"/>
      <c r="M27" s="64"/>
      <c r="N27" s="64" t="s">
        <v>82</v>
      </c>
      <c r="O27" s="64">
        <v>1</v>
      </c>
      <c r="P27" s="64" t="s">
        <v>83</v>
      </c>
      <c r="Q27" s="64"/>
      <c r="R27" s="34"/>
      <c r="S27" s="34"/>
      <c r="T27" s="34"/>
      <c r="U27" s="99">
        <v>7</v>
      </c>
      <c r="V27" s="25" t="s">
        <v>0</v>
      </c>
      <c r="W27" s="2"/>
      <c r="X27" s="2"/>
    </row>
    <row r="28" spans="1:24" x14ac:dyDescent="0.25">
      <c r="A28" s="10" t="s">
        <v>84</v>
      </c>
      <c r="B28" s="10" t="s">
        <v>16</v>
      </c>
      <c r="C28" s="104" t="s">
        <v>85</v>
      </c>
      <c r="D28" s="104"/>
      <c r="E28" s="104"/>
      <c r="F28" s="64">
        <v>0.1</v>
      </c>
      <c r="G28" s="64">
        <v>0.3</v>
      </c>
      <c r="H28" s="64">
        <v>1</v>
      </c>
      <c r="I28" s="64" t="s">
        <v>86</v>
      </c>
      <c r="J28" s="64">
        <v>0.1</v>
      </c>
      <c r="K28" s="64">
        <v>0.2</v>
      </c>
      <c r="L28" s="64">
        <v>0.3</v>
      </c>
      <c r="M28" s="64">
        <v>10</v>
      </c>
      <c r="N28" s="64" t="s">
        <v>87</v>
      </c>
      <c r="O28" s="64">
        <v>20</v>
      </c>
      <c r="P28" s="64" t="s">
        <v>88</v>
      </c>
      <c r="Q28" s="64"/>
      <c r="R28" s="34"/>
      <c r="S28" s="34"/>
      <c r="T28" s="34"/>
      <c r="U28" s="99">
        <v>0.1</v>
      </c>
      <c r="V28" s="25" t="s">
        <v>1</v>
      </c>
      <c r="W28" s="2"/>
      <c r="X28" s="2"/>
    </row>
    <row r="29" spans="1:24" x14ac:dyDescent="0.25">
      <c r="A29" s="10" t="s">
        <v>89</v>
      </c>
      <c r="B29" s="10" t="s">
        <v>16</v>
      </c>
      <c r="C29" s="64">
        <v>0.18</v>
      </c>
      <c r="D29" s="64">
        <v>0.37</v>
      </c>
      <c r="E29" s="64">
        <v>1.3</v>
      </c>
      <c r="F29" s="64">
        <v>0.05</v>
      </c>
      <c r="G29" s="64">
        <v>0.15</v>
      </c>
      <c r="H29" s="64">
        <v>1</v>
      </c>
      <c r="I29" s="64" t="s">
        <v>86</v>
      </c>
      <c r="J29" s="64">
        <v>0.05</v>
      </c>
      <c r="K29" s="64">
        <v>0.1</v>
      </c>
      <c r="L29" s="64">
        <v>0.2</v>
      </c>
      <c r="M29" s="64">
        <v>10</v>
      </c>
      <c r="N29" s="64" t="s">
        <v>90</v>
      </c>
      <c r="O29" s="64">
        <v>10</v>
      </c>
      <c r="P29" s="64">
        <v>10</v>
      </c>
      <c r="Q29" s="64"/>
      <c r="R29" s="34"/>
      <c r="S29" s="34"/>
      <c r="T29" s="34"/>
      <c r="U29" s="99">
        <v>0.02</v>
      </c>
      <c r="V29" s="25" t="s">
        <v>3</v>
      </c>
      <c r="W29" s="2"/>
      <c r="X29" s="2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72"/>
      <c r="O63" s="72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3"/>
      <c r="O77" s="73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F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32" priority="6" operator="equal">
      <formula>"non-compliant"</formula>
    </cfRule>
    <cfRule type="cellIs" dxfId="31" priority="7" operator="greaterThan">
      <formula>"non-compliant"</formula>
    </cfRule>
  </conditionalFormatting>
  <conditionalFormatting sqref="W3:X10 W16:X18 X15 X11:X13">
    <cfRule type="cellIs" dxfId="30" priority="5" operator="equal">
      <formula>"non-compliant"</formula>
    </cfRule>
  </conditionalFormatting>
  <conditionalFormatting sqref="X14">
    <cfRule type="cellIs" dxfId="29" priority="4" operator="equal">
      <formula>"non-compliant"</formula>
    </cfRule>
  </conditionalFormatting>
  <conditionalFormatting sqref="W12:W13 W15">
    <cfRule type="cellIs" dxfId="28" priority="3" operator="equal">
      <formula>"non-compliant"</formula>
    </cfRule>
  </conditionalFormatting>
  <conditionalFormatting sqref="W14">
    <cfRule type="cellIs" dxfId="27" priority="2" operator="equal">
      <formula>"non-compliant"</formula>
    </cfRule>
  </conditionalFormatting>
  <conditionalFormatting sqref="W11">
    <cfRule type="containsText" dxfId="26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Steelpoort sub-catchment</vt:lpstr>
      <vt:lpstr>DAMS</vt:lpstr>
      <vt:lpstr>MU59</vt:lpstr>
      <vt:lpstr>MU60</vt:lpstr>
      <vt:lpstr>MU61</vt:lpstr>
      <vt:lpstr>MU81</vt:lpstr>
      <vt:lpstr>MU62</vt:lpstr>
      <vt:lpstr>MU63</vt:lpstr>
      <vt:lpstr>MU64</vt:lpstr>
      <vt:lpstr>MU65</vt:lpstr>
      <vt:lpstr>MU66</vt:lpstr>
      <vt:lpstr>MU67</vt:lpstr>
      <vt:lpstr>MU68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Lee</dc:creator>
  <cp:lastModifiedBy>Mosoa Lebo</cp:lastModifiedBy>
  <dcterms:created xsi:type="dcterms:W3CDTF">2016-10-21T05:28:14Z</dcterms:created>
  <dcterms:modified xsi:type="dcterms:W3CDTF">2018-05-02T10:14:51Z</dcterms:modified>
</cp:coreProperties>
</file>